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4\PAO 2024\PAO definitivo\"/>
    </mc:Choice>
  </mc:AlternateContent>
  <xr:revisionPtr revIDLastSave="0" documentId="13_ncr:1_{A78B2A32-4752-4D8B-AEA2-D6D10614F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ce art. 44" sheetId="17" state="hidden" r:id="rId5"/>
  </sheets>
  <definedNames>
    <definedName name="_xlnm._FilterDatabase" localSheetId="2" hidden="1">'Alimentazione CE Costi'!$A$2:$O$978</definedName>
    <definedName name="_xlnm._FilterDatabase" localSheetId="3" hidden="1">'Alimentazione CE Ricavi'!$A$2:$GP$273</definedName>
    <definedName name="_xlnm.Print_Area" localSheetId="4">'ce art. 44'!$A$3:$C$58</definedName>
  </definedNames>
  <calcPr calcId="181029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6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6" i="3"/>
  <c r="F158" i="4"/>
  <c r="F184" i="4"/>
  <c r="F492" i="4"/>
  <c r="F511" i="4"/>
  <c r="F515" i="4"/>
  <c r="F576" i="4"/>
  <c r="E585" i="4"/>
  <c r="E584" i="4"/>
  <c r="E582" i="4" s="1"/>
  <c r="E583" i="4"/>
  <c r="E581" i="4"/>
  <c r="E580" i="4"/>
  <c r="E579" i="4"/>
  <c r="E578" i="4"/>
  <c r="E573" i="4"/>
  <c r="E572" i="4"/>
  <c r="E571" i="4"/>
  <c r="E570" i="4"/>
  <c r="E569" i="4"/>
  <c r="E568" i="4"/>
  <c r="E567" i="4"/>
  <c r="E566" i="4"/>
  <c r="E564" i="4"/>
  <c r="E563" i="4"/>
  <c r="E561" i="4"/>
  <c r="E560" i="4"/>
  <c r="E559" i="4"/>
  <c r="E558" i="4"/>
  <c r="E557" i="4"/>
  <c r="E556" i="4"/>
  <c r="E555" i="4"/>
  <c r="E554" i="4"/>
  <c r="E552" i="4"/>
  <c r="E550" i="4"/>
  <c r="E549" i="4"/>
  <c r="E546" i="4"/>
  <c r="E545" i="4"/>
  <c r="E543" i="4"/>
  <c r="E541" i="4"/>
  <c r="E540" i="4"/>
  <c r="E539" i="4"/>
  <c r="E538" i="4"/>
  <c r="E537" i="4"/>
  <c r="E536" i="4"/>
  <c r="E535" i="4"/>
  <c r="E534" i="4"/>
  <c r="E532" i="4"/>
  <c r="E530" i="4"/>
  <c r="E529" i="4"/>
  <c r="E528" i="4"/>
  <c r="E527" i="4"/>
  <c r="E526" i="4"/>
  <c r="E525" i="4"/>
  <c r="E524" i="4"/>
  <c r="E522" i="4"/>
  <c r="E521" i="4"/>
  <c r="E519" i="4"/>
  <c r="E517" i="4"/>
  <c r="E513" i="4"/>
  <c r="E512" i="4"/>
  <c r="E509" i="4"/>
  <c r="E508" i="4"/>
  <c r="E506" i="4"/>
  <c r="E505" i="4"/>
  <c r="E504" i="4"/>
  <c r="E502" i="4"/>
  <c r="E501" i="4"/>
  <c r="E500" i="4"/>
  <c r="E499" i="4"/>
  <c r="E498" i="4"/>
  <c r="E496" i="4"/>
  <c r="E495" i="4"/>
  <c r="E494" i="4"/>
  <c r="E490" i="4"/>
  <c r="E489" i="4"/>
  <c r="E488" i="4"/>
  <c r="E487" i="4"/>
  <c r="E486" i="4"/>
  <c r="E485" i="4"/>
  <c r="E484" i="4"/>
  <c r="E483" i="4"/>
  <c r="E482" i="4"/>
  <c r="E481" i="4"/>
  <c r="E479" i="4"/>
  <c r="E478" i="4"/>
  <c r="E477" i="4"/>
  <c r="E476" i="4"/>
  <c r="E475" i="4"/>
  <c r="E474" i="4"/>
  <c r="E472" i="4"/>
  <c r="E471" i="4"/>
  <c r="E470" i="4"/>
  <c r="E469" i="4"/>
  <c r="E468" i="4"/>
  <c r="E467" i="4"/>
  <c r="E466" i="4"/>
  <c r="E465" i="4"/>
  <c r="E462" i="4"/>
  <c r="E461" i="4"/>
  <c r="E460" i="4"/>
  <c r="E459" i="4"/>
  <c r="E458" i="4"/>
  <c r="E457" i="4"/>
  <c r="E455" i="4"/>
  <c r="E454" i="4"/>
  <c r="E453" i="4"/>
  <c r="E452" i="4"/>
  <c r="E451" i="4"/>
  <c r="E450" i="4"/>
  <c r="E449" i="4"/>
  <c r="E448" i="4"/>
  <c r="E445" i="4"/>
  <c r="E444" i="4"/>
  <c r="E442" i="4"/>
  <c r="E441" i="4"/>
  <c r="E440" i="4"/>
  <c r="E437" i="4"/>
  <c r="E435" i="4"/>
  <c r="E434" i="4"/>
  <c r="E433" i="4"/>
  <c r="E432" i="4"/>
  <c r="E430" i="4"/>
  <c r="E429" i="4"/>
  <c r="E427" i="4"/>
  <c r="E426" i="4"/>
  <c r="E425" i="4"/>
  <c r="E423" i="4"/>
  <c r="E422" i="4"/>
  <c r="E421" i="4"/>
  <c r="E418" i="4"/>
  <c r="E417" i="4"/>
  <c r="E416" i="4"/>
  <c r="E414" i="4"/>
  <c r="E413" i="4"/>
  <c r="E412" i="4"/>
  <c r="E409" i="4"/>
  <c r="E408" i="4"/>
  <c r="E407" i="4"/>
  <c r="E405" i="4"/>
  <c r="E404" i="4"/>
  <c r="E403" i="4"/>
  <c r="E400" i="4"/>
  <c r="E399" i="4"/>
  <c r="E398" i="4"/>
  <c r="E396" i="4"/>
  <c r="E395" i="4"/>
  <c r="E394" i="4"/>
  <c r="E392" i="4"/>
  <c r="E391" i="4"/>
  <c r="E390" i="4"/>
  <c r="E385" i="4"/>
  <c r="E384" i="4"/>
  <c r="E383" i="4"/>
  <c r="E382" i="4"/>
  <c r="E380" i="4"/>
  <c r="E379" i="4"/>
  <c r="E377" i="4"/>
  <c r="E375" i="4"/>
  <c r="E374" i="4"/>
  <c r="E373" i="4"/>
  <c r="E372" i="4"/>
  <c r="E371" i="4"/>
  <c r="E370" i="4"/>
  <c r="E369" i="4"/>
  <c r="E367" i="4"/>
  <c r="E366" i="4"/>
  <c r="E364" i="4"/>
  <c r="E363" i="4"/>
  <c r="E362" i="4"/>
  <c r="E360" i="4"/>
  <c r="E359" i="4"/>
  <c r="E358" i="4"/>
  <c r="E357" i="4"/>
  <c r="E356" i="4"/>
  <c r="E355" i="4"/>
  <c r="E353" i="4"/>
  <c r="E352" i="4"/>
  <c r="E350" i="4"/>
  <c r="E349" i="4"/>
  <c r="E348" i="4"/>
  <c r="E346" i="4"/>
  <c r="E345" i="4"/>
  <c r="E343" i="4"/>
  <c r="E342" i="4"/>
  <c r="E341" i="4"/>
  <c r="E340" i="4"/>
  <c r="E339" i="4"/>
  <c r="E338" i="4"/>
  <c r="E337" i="4"/>
  <c r="E336" i="4"/>
  <c r="E335" i="4"/>
  <c r="E333" i="4"/>
  <c r="E332" i="4"/>
  <c r="E329" i="4"/>
  <c r="E328" i="4"/>
  <c r="E327" i="4"/>
  <c r="E326" i="4"/>
  <c r="E325" i="4"/>
  <c r="E324" i="4"/>
  <c r="E323" i="4"/>
  <c r="E322" i="4"/>
  <c r="E320" i="4"/>
  <c r="E319" i="4"/>
  <c r="E318" i="4"/>
  <c r="E316" i="4"/>
  <c r="E315" i="4"/>
  <c r="E314" i="4"/>
  <c r="E313" i="4"/>
  <c r="E312" i="4"/>
  <c r="E311" i="4"/>
  <c r="E309" i="4"/>
  <c r="E308" i="4"/>
  <c r="E306" i="4"/>
  <c r="E305" i="4"/>
  <c r="E304" i="4"/>
  <c r="E303" i="4"/>
  <c r="E302" i="4"/>
  <c r="E301" i="4"/>
  <c r="E300" i="4"/>
  <c r="E298" i="4"/>
  <c r="E297" i="4"/>
  <c r="E296" i="4"/>
  <c r="E295" i="4"/>
  <c r="E294" i="4"/>
  <c r="E293" i="4"/>
  <c r="E292" i="4"/>
  <c r="E290" i="4"/>
  <c r="E289" i="4"/>
  <c r="E288" i="4"/>
  <c r="E287" i="4"/>
  <c r="E286" i="4"/>
  <c r="E285" i="4"/>
  <c r="E284" i="4"/>
  <c r="E281" i="4"/>
  <c r="E280" i="4"/>
  <c r="E279" i="4"/>
  <c r="E278" i="4"/>
  <c r="E276" i="4"/>
  <c r="E275" i="4"/>
  <c r="E274" i="4"/>
  <c r="E273" i="4"/>
  <c r="E272" i="4"/>
  <c r="E270" i="4"/>
  <c r="E269" i="4"/>
  <c r="E268" i="4"/>
  <c r="E267" i="4"/>
  <c r="E266" i="4"/>
  <c r="E265" i="4"/>
  <c r="E263" i="4"/>
  <c r="E262" i="4"/>
  <c r="E261" i="4"/>
  <c r="E260" i="4"/>
  <c r="E259" i="4"/>
  <c r="E257" i="4"/>
  <c r="E256" i="4"/>
  <c r="E255" i="4"/>
  <c r="E254" i="4"/>
  <c r="E253" i="4"/>
  <c r="E251" i="4"/>
  <c r="E250" i="4"/>
  <c r="E249" i="4"/>
  <c r="E247" i="4"/>
  <c r="E246" i="4"/>
  <c r="E245" i="4"/>
  <c r="E244" i="4"/>
  <c r="E242" i="4"/>
  <c r="E241" i="4"/>
  <c r="E240" i="4"/>
  <c r="E239" i="4"/>
  <c r="E237" i="4"/>
  <c r="E236" i="4"/>
  <c r="E235" i="4"/>
  <c r="E234" i="4"/>
  <c r="E233" i="4"/>
  <c r="E231" i="4"/>
  <c r="E230" i="4"/>
  <c r="E229" i="4"/>
  <c r="E228" i="4"/>
  <c r="E227" i="4"/>
  <c r="E226" i="4"/>
  <c r="E225" i="4"/>
  <c r="E224" i="4"/>
  <c r="E223" i="4"/>
  <c r="E222" i="4"/>
  <c r="E220" i="4"/>
  <c r="E219" i="4"/>
  <c r="E218" i="4"/>
  <c r="E217" i="4"/>
  <c r="E216" i="4"/>
  <c r="E215" i="4"/>
  <c r="E214" i="4"/>
  <c r="E212" i="4"/>
  <c r="E211" i="4"/>
  <c r="E210" i="4"/>
  <c r="E208" i="4"/>
  <c r="E207" i="4"/>
  <c r="E206" i="4"/>
  <c r="E205" i="4"/>
  <c r="E204" i="4"/>
  <c r="E203" i="4"/>
  <c r="E198" i="4"/>
  <c r="E197" i="4"/>
  <c r="E196" i="4"/>
  <c r="E195" i="4"/>
  <c r="E194" i="4"/>
  <c r="E193" i="4"/>
  <c r="E192" i="4"/>
  <c r="E190" i="4"/>
  <c r="E189" i="4"/>
  <c r="E188" i="4"/>
  <c r="E187" i="4"/>
  <c r="E186" i="4"/>
  <c r="E185" i="4"/>
  <c r="E183" i="4"/>
  <c r="E181" i="4"/>
  <c r="E180" i="4"/>
  <c r="E179" i="4"/>
  <c r="E178" i="4"/>
  <c r="E177" i="4"/>
  <c r="E176" i="4"/>
  <c r="E175" i="4"/>
  <c r="E174" i="4"/>
  <c r="E172" i="4"/>
  <c r="E171" i="4"/>
  <c r="E170" i="4"/>
  <c r="E168" i="4"/>
  <c r="E167" i="4"/>
  <c r="E166" i="4"/>
  <c r="E164" i="4"/>
  <c r="E163" i="4"/>
  <c r="E162" i="4"/>
  <c r="E156" i="4"/>
  <c r="E155" i="4"/>
  <c r="E154" i="4"/>
  <c r="E152" i="4"/>
  <c r="E151" i="4"/>
  <c r="E150" i="4"/>
  <c r="E149" i="4"/>
  <c r="E148" i="4"/>
  <c r="E147" i="4"/>
  <c r="E146" i="4"/>
  <c r="E144" i="4"/>
  <c r="E143" i="4"/>
  <c r="E142" i="4"/>
  <c r="E140" i="4"/>
  <c r="E139" i="4"/>
  <c r="E138" i="4"/>
  <c r="E137" i="4"/>
  <c r="E136" i="4"/>
  <c r="E133" i="4"/>
  <c r="E132" i="4"/>
  <c r="E131" i="4"/>
  <c r="E129" i="4"/>
  <c r="E128" i="4"/>
  <c r="E127" i="4"/>
  <c r="E126" i="4"/>
  <c r="E124" i="4"/>
  <c r="E123" i="4"/>
  <c r="E121" i="4"/>
  <c r="E119" i="4"/>
  <c r="E118" i="4"/>
  <c r="E117" i="4"/>
  <c r="E116" i="4"/>
  <c r="E115" i="4"/>
  <c r="E114" i="4"/>
  <c r="E113" i="4"/>
  <c r="E111" i="4"/>
  <c r="E110" i="4"/>
  <c r="E109" i="4"/>
  <c r="E108" i="4"/>
  <c r="E107" i="4"/>
  <c r="E106" i="4"/>
  <c r="E104" i="4"/>
  <c r="E103" i="4"/>
  <c r="E102" i="4"/>
  <c r="E101" i="4"/>
  <c r="E100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4" i="4"/>
  <c r="E63" i="4"/>
  <c r="E62" i="4"/>
  <c r="E61" i="4"/>
  <c r="E60" i="4"/>
  <c r="E58" i="4"/>
  <c r="E57" i="4"/>
  <c r="E56" i="4" s="1"/>
  <c r="E55" i="4"/>
  <c r="E54" i="4"/>
  <c r="E53" i="4"/>
  <c r="E52" i="4"/>
  <c r="E51" i="4"/>
  <c r="E49" i="4"/>
  <c r="E48" i="4"/>
  <c r="E47" i="4"/>
  <c r="E46" i="4"/>
  <c r="E45" i="4"/>
  <c r="E43" i="4"/>
  <c r="E42" i="4"/>
  <c r="E317" i="4"/>
  <c r="E122" i="4"/>
  <c r="E40" i="4"/>
  <c r="E39" i="4"/>
  <c r="E38" i="4"/>
  <c r="E37" i="4"/>
  <c r="E34" i="4"/>
  <c r="E33" i="4"/>
  <c r="E32" i="4"/>
  <c r="E31" i="4"/>
  <c r="E29" i="4"/>
  <c r="E28" i="4"/>
  <c r="E141" i="4" l="1"/>
  <c r="E165" i="4"/>
  <c r="E243" i="4"/>
  <c r="E361" i="4"/>
  <c r="E439" i="4"/>
  <c r="E344" i="4"/>
  <c r="E381" i="4"/>
  <c r="E334" i="4"/>
  <c r="E347" i="4"/>
  <c r="E135" i="4"/>
  <c r="E577" i="4"/>
  <c r="E586" i="4" s="1"/>
  <c r="E565" i="4"/>
  <c r="E562" i="4" s="1"/>
  <c r="E553" i="4"/>
  <c r="E551" i="4" s="1"/>
  <c r="E548" i="4"/>
  <c r="E533" i="4"/>
  <c r="E531" i="4" s="1"/>
  <c r="E523" i="4"/>
  <c r="E520" i="4" s="1"/>
  <c r="E514" i="4"/>
  <c r="E507" i="4"/>
  <c r="E503" i="4"/>
  <c r="E497" i="4"/>
  <c r="E493" i="4"/>
  <c r="E480" i="4"/>
  <c r="E84" i="1" s="1"/>
  <c r="E473" i="4"/>
  <c r="E83" i="1" s="1"/>
  <c r="E464" i="4"/>
  <c r="E456" i="4"/>
  <c r="E79" i="1" s="1"/>
  <c r="E447" i="4"/>
  <c r="E443" i="4"/>
  <c r="E438" i="4"/>
  <c r="E436" i="4" s="1"/>
  <c r="E431" i="4"/>
  <c r="E428" i="4" s="1"/>
  <c r="E424" i="4"/>
  <c r="E419" i="4" s="1"/>
  <c r="E420" i="4"/>
  <c r="E415" i="4"/>
  <c r="E411" i="4"/>
  <c r="E406" i="4"/>
  <c r="E402" i="4"/>
  <c r="E397" i="4"/>
  <c r="E393" i="4"/>
  <c r="E67" i="1" s="1"/>
  <c r="E389" i="4"/>
  <c r="E378" i="4"/>
  <c r="E368" i="4"/>
  <c r="E63" i="1" s="1"/>
  <c r="E365" i="4"/>
  <c r="E354" i="4"/>
  <c r="E351" i="4" s="1"/>
  <c r="E321" i="4"/>
  <c r="E310" i="4"/>
  <c r="E307" i="4" s="1"/>
  <c r="E299" i="4"/>
  <c r="E55" i="1" s="1"/>
  <c r="E291" i="4"/>
  <c r="E283" i="4"/>
  <c r="E282" i="4" s="1"/>
  <c r="E277" i="4"/>
  <c r="E52" i="1" s="1"/>
  <c r="E271" i="4"/>
  <c r="E264" i="4"/>
  <c r="E50" i="1" s="1"/>
  <c r="E258" i="4"/>
  <c r="E49" i="1" s="1"/>
  <c r="E252" i="4"/>
  <c r="E248" i="4" s="1"/>
  <c r="E238" i="4"/>
  <c r="E232" i="4"/>
  <c r="E45" i="1" s="1"/>
  <c r="E221" i="4"/>
  <c r="E213" i="4" s="1"/>
  <c r="E209" i="4"/>
  <c r="E43" i="1" s="1"/>
  <c r="E202" i="4"/>
  <c r="E201" i="4" s="1"/>
  <c r="E191" i="4"/>
  <c r="E182" i="4"/>
  <c r="E173" i="4"/>
  <c r="E169" i="4"/>
  <c r="E161" i="4"/>
  <c r="E153" i="4"/>
  <c r="E145" i="4"/>
  <c r="E134" i="4"/>
  <c r="E130" i="4"/>
  <c r="E125" i="4"/>
  <c r="E112" i="4"/>
  <c r="E28" i="1" s="1"/>
  <c r="E105" i="4"/>
  <c r="E99" i="4"/>
  <c r="E84" i="4" s="1"/>
  <c r="E67" i="4"/>
  <c r="E59" i="4"/>
  <c r="E50" i="4"/>
  <c r="E44" i="4"/>
  <c r="E41" i="4"/>
  <c r="E331" i="4"/>
  <c r="E388" i="4"/>
  <c r="E376" i="4"/>
  <c r="E36" i="4"/>
  <c r="E30" i="4"/>
  <c r="E95" i="1"/>
  <c r="E117" i="1"/>
  <c r="E116" i="1"/>
  <c r="E115" i="1"/>
  <c r="E114" i="1"/>
  <c r="E113" i="1"/>
  <c r="E112" i="1"/>
  <c r="E104" i="1"/>
  <c r="E101" i="1"/>
  <c r="E96" i="1"/>
  <c r="E82" i="1"/>
  <c r="E75" i="1"/>
  <c r="E73" i="1"/>
  <c r="E62" i="1"/>
  <c r="E58" i="1"/>
  <c r="E47" i="1"/>
  <c r="E33" i="1"/>
  <c r="E24" i="1"/>
  <c r="E23" i="1"/>
  <c r="E22" i="1"/>
  <c r="E21" i="1"/>
  <c r="E19" i="1"/>
  <c r="E15" i="1"/>
  <c r="E14" i="1"/>
  <c r="E13" i="1"/>
  <c r="E547" i="4" l="1"/>
  <c r="E544" i="4" s="1"/>
  <c r="E542" i="4" s="1"/>
  <c r="E518" i="4"/>
  <c r="E516" i="4" s="1"/>
  <c r="E510" i="4"/>
  <c r="E463" i="4"/>
  <c r="E446" i="4"/>
  <c r="E410" i="4"/>
  <c r="E401" i="4"/>
  <c r="E387" i="4"/>
  <c r="E330" i="4"/>
  <c r="E200" i="4"/>
  <c r="E160" i="4"/>
  <c r="E159" i="4" s="1"/>
  <c r="E120" i="4"/>
  <c r="E66" i="4"/>
  <c r="E65" i="4" s="1"/>
  <c r="E35" i="4"/>
  <c r="E31" i="1"/>
  <c r="E68" i="1"/>
  <c r="E74" i="1"/>
  <c r="E72" i="1" s="1"/>
  <c r="E57" i="1"/>
  <c r="E97" i="1"/>
  <c r="E111" i="1"/>
  <c r="E118" i="1" s="1"/>
  <c r="E70" i="1"/>
  <c r="E81" i="1"/>
  <c r="E80" i="1" s="1"/>
  <c r="E16" i="1"/>
  <c r="E34" i="1"/>
  <c r="E51" i="1"/>
  <c r="E54" i="1"/>
  <c r="E76" i="1"/>
  <c r="E32" i="1"/>
  <c r="E53" i="1"/>
  <c r="E17" i="1"/>
  <c r="E64" i="1"/>
  <c r="E40" i="1"/>
  <c r="E46" i="1"/>
  <c r="E66" i="1"/>
  <c r="E12" i="1"/>
  <c r="E20" i="1"/>
  <c r="E18" i="1" s="1"/>
  <c r="E27" i="4"/>
  <c r="E26" i="4" s="1"/>
  <c r="E10" i="1" s="1"/>
  <c r="E25" i="1"/>
  <c r="E29" i="1"/>
  <c r="E44" i="1"/>
  <c r="E48" i="1"/>
  <c r="E56" i="1"/>
  <c r="E61" i="1"/>
  <c r="E91" i="1"/>
  <c r="E71" i="1"/>
  <c r="D325" i="4"/>
  <c r="F325" i="4" s="1"/>
  <c r="D242" i="4"/>
  <c r="F242" i="4" s="1"/>
  <c r="E574" i="4" l="1"/>
  <c r="E386" i="4"/>
  <c r="E199" i="4"/>
  <c r="E11" i="1"/>
  <c r="E9" i="1" s="1"/>
  <c r="E42" i="1"/>
  <c r="E41" i="1" s="1"/>
  <c r="E60" i="1"/>
  <c r="E59" i="1" s="1"/>
  <c r="E102" i="1"/>
  <c r="E100" i="1" s="1"/>
  <c r="E90" i="1"/>
  <c r="E92" i="1" s="1"/>
  <c r="E30" i="1"/>
  <c r="E39" i="1"/>
  <c r="E38" i="1" s="1"/>
  <c r="E78" i="1"/>
  <c r="E77" i="1" s="1"/>
  <c r="E25" i="4"/>
  <c r="E157" i="4" s="1"/>
  <c r="E69" i="1"/>
  <c r="E65" i="1" s="1"/>
  <c r="K978" i="3"/>
  <c r="K272" i="2" s="1"/>
  <c r="K271" i="2"/>
  <c r="N271" i="2"/>
  <c r="D86" i="4"/>
  <c r="F86" i="4" s="1"/>
  <c r="D85" i="4"/>
  <c r="F85" i="4" s="1"/>
  <c r="D101" i="4"/>
  <c r="F101" i="4" s="1"/>
  <c r="D251" i="4"/>
  <c r="F251" i="4" s="1"/>
  <c r="D218" i="4"/>
  <c r="F218" i="4" s="1"/>
  <c r="D288" i="4"/>
  <c r="F288" i="4" s="1"/>
  <c r="E491" i="4" l="1"/>
  <c r="E575" i="4" s="1"/>
  <c r="E587" i="4" s="1"/>
  <c r="E85" i="1"/>
  <c r="E105" i="1"/>
  <c r="E103" i="1" s="1"/>
  <c r="E106" i="1" s="1"/>
  <c r="E27" i="1"/>
  <c r="E26" i="1" s="1"/>
  <c r="E35" i="1" s="1"/>
  <c r="K273" i="2"/>
  <c r="F37" i="1"/>
  <c r="D585" i="4"/>
  <c r="F585" i="4" s="1"/>
  <c r="D584" i="4"/>
  <c r="F584" i="4" s="1"/>
  <c r="D583" i="4"/>
  <c r="F583" i="4" s="1"/>
  <c r="D581" i="4"/>
  <c r="F581" i="4" s="1"/>
  <c r="D580" i="4"/>
  <c r="F580" i="4" s="1"/>
  <c r="D579" i="4"/>
  <c r="F579" i="4" s="1"/>
  <c r="D578" i="4"/>
  <c r="D573" i="4"/>
  <c r="F573" i="4" s="1"/>
  <c r="D572" i="4"/>
  <c r="F572" i="4" s="1"/>
  <c r="D571" i="4"/>
  <c r="F571" i="4" s="1"/>
  <c r="D570" i="4"/>
  <c r="F570" i="4" s="1"/>
  <c r="D569" i="4"/>
  <c r="F569" i="4" s="1"/>
  <c r="D568" i="4"/>
  <c r="F568" i="4" s="1"/>
  <c r="D567" i="4"/>
  <c r="F567" i="4" s="1"/>
  <c r="D566" i="4"/>
  <c r="F566" i="4" s="1"/>
  <c r="D564" i="4"/>
  <c r="F564" i="4" s="1"/>
  <c r="D563" i="4"/>
  <c r="F563" i="4" s="1"/>
  <c r="D561" i="4"/>
  <c r="F561" i="4" s="1"/>
  <c r="D560" i="4"/>
  <c r="F560" i="4" s="1"/>
  <c r="D559" i="4"/>
  <c r="F559" i="4" s="1"/>
  <c r="D558" i="4"/>
  <c r="F558" i="4" s="1"/>
  <c r="D557" i="4"/>
  <c r="F557" i="4" s="1"/>
  <c r="D556" i="4"/>
  <c r="F556" i="4" s="1"/>
  <c r="D555" i="4"/>
  <c r="F555" i="4" s="1"/>
  <c r="D554" i="4"/>
  <c r="F554" i="4" s="1"/>
  <c r="D552" i="4"/>
  <c r="F552" i="4" s="1"/>
  <c r="D550" i="4"/>
  <c r="F550" i="4" s="1"/>
  <c r="D549" i="4"/>
  <c r="F549" i="4" s="1"/>
  <c r="D546" i="4"/>
  <c r="F546" i="4" s="1"/>
  <c r="D545" i="4"/>
  <c r="F545" i="4" s="1"/>
  <c r="D543" i="4"/>
  <c r="F543" i="4" s="1"/>
  <c r="D541" i="4"/>
  <c r="F541" i="4" s="1"/>
  <c r="D540" i="4"/>
  <c r="F540" i="4" s="1"/>
  <c r="D539" i="4"/>
  <c r="F539" i="4" s="1"/>
  <c r="D538" i="4"/>
  <c r="F538" i="4" s="1"/>
  <c r="D537" i="4"/>
  <c r="F537" i="4" s="1"/>
  <c r="D536" i="4"/>
  <c r="F536" i="4" s="1"/>
  <c r="D535" i="4"/>
  <c r="F535" i="4" s="1"/>
  <c r="D534" i="4"/>
  <c r="F534" i="4" s="1"/>
  <c r="D532" i="4"/>
  <c r="F532" i="4" s="1"/>
  <c r="D530" i="4"/>
  <c r="F530" i="4" s="1"/>
  <c r="D529" i="4"/>
  <c r="F529" i="4" s="1"/>
  <c r="D528" i="4"/>
  <c r="F528" i="4" s="1"/>
  <c r="D527" i="4"/>
  <c r="F527" i="4" s="1"/>
  <c r="D526" i="4"/>
  <c r="F526" i="4" s="1"/>
  <c r="D525" i="4"/>
  <c r="F525" i="4" s="1"/>
  <c r="D524" i="4"/>
  <c r="F524" i="4" s="1"/>
  <c r="D522" i="4"/>
  <c r="F522" i="4" s="1"/>
  <c r="D521" i="4"/>
  <c r="F521" i="4" s="1"/>
  <c r="D519" i="4"/>
  <c r="F519" i="4" s="1"/>
  <c r="D517" i="4"/>
  <c r="F517" i="4" s="1"/>
  <c r="D513" i="4"/>
  <c r="F513" i="4" s="1"/>
  <c r="D512" i="4"/>
  <c r="D509" i="4"/>
  <c r="F509" i="4" s="1"/>
  <c r="D508" i="4"/>
  <c r="F508" i="4" s="1"/>
  <c r="D506" i="4"/>
  <c r="F506" i="4" s="1"/>
  <c r="D505" i="4"/>
  <c r="F505" i="4" s="1"/>
  <c r="D504" i="4"/>
  <c r="F504" i="4" s="1"/>
  <c r="D502" i="4"/>
  <c r="F502" i="4" s="1"/>
  <c r="D501" i="4"/>
  <c r="F501" i="4" s="1"/>
  <c r="D500" i="4"/>
  <c r="F500" i="4" s="1"/>
  <c r="D499" i="4"/>
  <c r="F499" i="4" s="1"/>
  <c r="D498" i="4"/>
  <c r="F498" i="4" s="1"/>
  <c r="D496" i="4"/>
  <c r="F496" i="4" s="1"/>
  <c r="D495" i="4"/>
  <c r="F495" i="4" s="1"/>
  <c r="D494" i="4"/>
  <c r="F494" i="4" s="1"/>
  <c r="D490" i="4"/>
  <c r="F490" i="4" s="1"/>
  <c r="D489" i="4"/>
  <c r="F489" i="4" s="1"/>
  <c r="D488" i="4"/>
  <c r="F488" i="4" s="1"/>
  <c r="D487" i="4"/>
  <c r="F487" i="4" s="1"/>
  <c r="D486" i="4"/>
  <c r="F486" i="4" s="1"/>
  <c r="D485" i="4"/>
  <c r="F485" i="4" s="1"/>
  <c r="D484" i="4"/>
  <c r="F484" i="4" s="1"/>
  <c r="D483" i="4"/>
  <c r="F483" i="4" s="1"/>
  <c r="D482" i="4"/>
  <c r="F482" i="4" s="1"/>
  <c r="D481" i="4"/>
  <c r="F481" i="4" s="1"/>
  <c r="D479" i="4"/>
  <c r="F479" i="4" s="1"/>
  <c r="D478" i="4"/>
  <c r="F478" i="4" s="1"/>
  <c r="D477" i="4"/>
  <c r="F477" i="4" s="1"/>
  <c r="D476" i="4"/>
  <c r="F476" i="4" s="1"/>
  <c r="D475" i="4"/>
  <c r="F475" i="4" s="1"/>
  <c r="D474" i="4"/>
  <c r="F474" i="4" s="1"/>
  <c r="D472" i="4"/>
  <c r="F472" i="4" s="1"/>
  <c r="D471" i="4"/>
  <c r="F471" i="4" s="1"/>
  <c r="D470" i="4"/>
  <c r="F470" i="4" s="1"/>
  <c r="D469" i="4"/>
  <c r="F469" i="4" s="1"/>
  <c r="D468" i="4"/>
  <c r="F468" i="4" s="1"/>
  <c r="D467" i="4"/>
  <c r="F467" i="4" s="1"/>
  <c r="D466" i="4"/>
  <c r="F466" i="4" s="1"/>
  <c r="D465" i="4"/>
  <c r="F465" i="4" s="1"/>
  <c r="D462" i="4"/>
  <c r="F462" i="4" s="1"/>
  <c r="D461" i="4"/>
  <c r="F461" i="4" s="1"/>
  <c r="D460" i="4"/>
  <c r="F460" i="4" s="1"/>
  <c r="D459" i="4"/>
  <c r="F459" i="4" s="1"/>
  <c r="D458" i="4"/>
  <c r="F458" i="4" s="1"/>
  <c r="D457" i="4"/>
  <c r="F457" i="4" s="1"/>
  <c r="D455" i="4"/>
  <c r="F455" i="4" s="1"/>
  <c r="D454" i="4"/>
  <c r="F454" i="4" s="1"/>
  <c r="D453" i="4"/>
  <c r="F453" i="4" s="1"/>
  <c r="D452" i="4"/>
  <c r="F452" i="4" s="1"/>
  <c r="D451" i="4"/>
  <c r="F451" i="4" s="1"/>
  <c r="D450" i="4"/>
  <c r="F450" i="4" s="1"/>
  <c r="D449" i="4"/>
  <c r="F449" i="4" s="1"/>
  <c r="D448" i="4"/>
  <c r="F448" i="4" s="1"/>
  <c r="D445" i="4"/>
  <c r="F445" i="4" s="1"/>
  <c r="D444" i="4"/>
  <c r="F444" i="4" s="1"/>
  <c r="D442" i="4"/>
  <c r="F442" i="4" s="1"/>
  <c r="D441" i="4"/>
  <c r="F441" i="4" s="1"/>
  <c r="D440" i="4"/>
  <c r="F440" i="4" s="1"/>
  <c r="D437" i="4"/>
  <c r="F437" i="4" s="1"/>
  <c r="D435" i="4"/>
  <c r="F435" i="4" s="1"/>
  <c r="D434" i="4"/>
  <c r="F434" i="4" s="1"/>
  <c r="D433" i="4"/>
  <c r="F433" i="4" s="1"/>
  <c r="D432" i="4"/>
  <c r="F432" i="4" s="1"/>
  <c r="D430" i="4"/>
  <c r="F430" i="4" s="1"/>
  <c r="D429" i="4"/>
  <c r="F429" i="4" s="1"/>
  <c r="D427" i="4"/>
  <c r="F427" i="4" s="1"/>
  <c r="D426" i="4"/>
  <c r="F426" i="4" s="1"/>
  <c r="D425" i="4"/>
  <c r="F425" i="4" s="1"/>
  <c r="D423" i="4"/>
  <c r="F423" i="4" s="1"/>
  <c r="D422" i="4"/>
  <c r="F422" i="4" s="1"/>
  <c r="D421" i="4"/>
  <c r="F421" i="4" s="1"/>
  <c r="D418" i="4"/>
  <c r="F418" i="4" s="1"/>
  <c r="D417" i="4"/>
  <c r="F417" i="4" s="1"/>
  <c r="D416" i="4"/>
  <c r="F416" i="4" s="1"/>
  <c r="D414" i="4"/>
  <c r="F414" i="4" s="1"/>
  <c r="D413" i="4"/>
  <c r="F413" i="4" s="1"/>
  <c r="D412" i="4"/>
  <c r="F412" i="4" s="1"/>
  <c r="D409" i="4"/>
  <c r="F409" i="4" s="1"/>
  <c r="D408" i="4"/>
  <c r="F408" i="4" s="1"/>
  <c r="D407" i="4"/>
  <c r="F407" i="4" s="1"/>
  <c r="D405" i="4"/>
  <c r="F405" i="4" s="1"/>
  <c r="D404" i="4"/>
  <c r="F404" i="4" s="1"/>
  <c r="D403" i="4"/>
  <c r="F403" i="4" s="1"/>
  <c r="D400" i="4"/>
  <c r="F400" i="4" s="1"/>
  <c r="D399" i="4"/>
  <c r="F399" i="4" s="1"/>
  <c r="D398" i="4"/>
  <c r="F398" i="4" s="1"/>
  <c r="D396" i="4"/>
  <c r="F396" i="4" s="1"/>
  <c r="D395" i="4"/>
  <c r="F395" i="4" s="1"/>
  <c r="D394" i="4"/>
  <c r="F394" i="4" s="1"/>
  <c r="D392" i="4"/>
  <c r="F392" i="4" s="1"/>
  <c r="D391" i="4"/>
  <c r="F391" i="4" s="1"/>
  <c r="D390" i="4"/>
  <c r="F390" i="4" s="1"/>
  <c r="D385" i="4"/>
  <c r="F385" i="4" s="1"/>
  <c r="D384" i="4"/>
  <c r="F384" i="4" s="1"/>
  <c r="D383" i="4"/>
  <c r="F383" i="4" s="1"/>
  <c r="D382" i="4"/>
  <c r="F382" i="4" s="1"/>
  <c r="D380" i="4"/>
  <c r="F380" i="4" s="1"/>
  <c r="D379" i="4"/>
  <c r="F379" i="4" s="1"/>
  <c r="D377" i="4"/>
  <c r="F377" i="4" s="1"/>
  <c r="D375" i="4"/>
  <c r="F375" i="4" s="1"/>
  <c r="D374" i="4"/>
  <c r="F374" i="4" s="1"/>
  <c r="D373" i="4"/>
  <c r="F373" i="4" s="1"/>
  <c r="D372" i="4"/>
  <c r="F372" i="4" s="1"/>
  <c r="D371" i="4"/>
  <c r="F371" i="4" s="1"/>
  <c r="D370" i="4"/>
  <c r="F370" i="4" s="1"/>
  <c r="D369" i="4"/>
  <c r="F369" i="4" s="1"/>
  <c r="D367" i="4"/>
  <c r="F367" i="4" s="1"/>
  <c r="D366" i="4"/>
  <c r="F366" i="4" s="1"/>
  <c r="D364" i="4"/>
  <c r="F364" i="4" s="1"/>
  <c r="D363" i="4"/>
  <c r="F363" i="4" s="1"/>
  <c r="D362" i="4"/>
  <c r="F362" i="4" s="1"/>
  <c r="D360" i="4"/>
  <c r="F360" i="4" s="1"/>
  <c r="D359" i="4"/>
  <c r="F359" i="4" s="1"/>
  <c r="D358" i="4"/>
  <c r="F358" i="4" s="1"/>
  <c r="D357" i="4"/>
  <c r="F357" i="4" s="1"/>
  <c r="D356" i="4"/>
  <c r="F356" i="4" s="1"/>
  <c r="D355" i="4"/>
  <c r="F355" i="4" s="1"/>
  <c r="D353" i="4"/>
  <c r="F353" i="4" s="1"/>
  <c r="D352" i="4"/>
  <c r="F352" i="4" s="1"/>
  <c r="D350" i="4"/>
  <c r="F350" i="4" s="1"/>
  <c r="D349" i="4"/>
  <c r="F349" i="4" s="1"/>
  <c r="D348" i="4"/>
  <c r="F348" i="4" s="1"/>
  <c r="D346" i="4"/>
  <c r="F346" i="4" s="1"/>
  <c r="D345" i="4"/>
  <c r="F345" i="4" s="1"/>
  <c r="D343" i="4"/>
  <c r="F343" i="4" s="1"/>
  <c r="D342" i="4"/>
  <c r="F342" i="4" s="1"/>
  <c r="D341" i="4"/>
  <c r="F341" i="4" s="1"/>
  <c r="D340" i="4"/>
  <c r="F340" i="4" s="1"/>
  <c r="D339" i="4"/>
  <c r="F339" i="4" s="1"/>
  <c r="D338" i="4"/>
  <c r="F338" i="4" s="1"/>
  <c r="D337" i="4"/>
  <c r="F337" i="4" s="1"/>
  <c r="D336" i="4"/>
  <c r="F336" i="4" s="1"/>
  <c r="D335" i="4"/>
  <c r="F335" i="4" s="1"/>
  <c r="D333" i="4"/>
  <c r="F333" i="4" s="1"/>
  <c r="D332" i="4"/>
  <c r="F332" i="4" s="1"/>
  <c r="D329" i="4"/>
  <c r="D328" i="4"/>
  <c r="F328" i="4" s="1"/>
  <c r="D327" i="4"/>
  <c r="F327" i="4" s="1"/>
  <c r="D326" i="4"/>
  <c r="F326" i="4" s="1"/>
  <c r="D324" i="4"/>
  <c r="F324" i="4" s="1"/>
  <c r="D323" i="4"/>
  <c r="F323" i="4" s="1"/>
  <c r="D322" i="4"/>
  <c r="F322" i="4" s="1"/>
  <c r="D320" i="4"/>
  <c r="F320" i="4" s="1"/>
  <c r="D319" i="4"/>
  <c r="F319" i="4" s="1"/>
  <c r="D318" i="4"/>
  <c r="F318" i="4" s="1"/>
  <c r="D316" i="4"/>
  <c r="F316" i="4" s="1"/>
  <c r="D315" i="4"/>
  <c r="F315" i="4" s="1"/>
  <c r="D314" i="4"/>
  <c r="F314" i="4" s="1"/>
  <c r="D313" i="4"/>
  <c r="F313" i="4" s="1"/>
  <c r="D312" i="4"/>
  <c r="F312" i="4" s="1"/>
  <c r="D311" i="4"/>
  <c r="F311" i="4" s="1"/>
  <c r="D309" i="4"/>
  <c r="F309" i="4" s="1"/>
  <c r="D308" i="4"/>
  <c r="F308" i="4" s="1"/>
  <c r="D306" i="4"/>
  <c r="F306" i="4" s="1"/>
  <c r="D305" i="4"/>
  <c r="F305" i="4" s="1"/>
  <c r="D304" i="4"/>
  <c r="F304" i="4" s="1"/>
  <c r="D303" i="4"/>
  <c r="F303" i="4" s="1"/>
  <c r="D302" i="4"/>
  <c r="F302" i="4" s="1"/>
  <c r="D301" i="4"/>
  <c r="F301" i="4" s="1"/>
  <c r="D300" i="4"/>
  <c r="F300" i="4" s="1"/>
  <c r="D298" i="4"/>
  <c r="F298" i="4" s="1"/>
  <c r="D297" i="4"/>
  <c r="F297" i="4" s="1"/>
  <c r="D296" i="4"/>
  <c r="F296" i="4" s="1"/>
  <c r="D295" i="4"/>
  <c r="F295" i="4" s="1"/>
  <c r="D294" i="4"/>
  <c r="F294" i="4" s="1"/>
  <c r="D293" i="4"/>
  <c r="F293" i="4" s="1"/>
  <c r="D292" i="4"/>
  <c r="F292" i="4" s="1"/>
  <c r="D290" i="4"/>
  <c r="F290" i="4" s="1"/>
  <c r="D289" i="4"/>
  <c r="F289" i="4" s="1"/>
  <c r="D287" i="4"/>
  <c r="F287" i="4" s="1"/>
  <c r="D286" i="4"/>
  <c r="F286" i="4" s="1"/>
  <c r="D285" i="4"/>
  <c r="F285" i="4" s="1"/>
  <c r="D284" i="4"/>
  <c r="F284" i="4" s="1"/>
  <c r="D281" i="4"/>
  <c r="F281" i="4" s="1"/>
  <c r="D280" i="4"/>
  <c r="F280" i="4" s="1"/>
  <c r="D279" i="4"/>
  <c r="F279" i="4" s="1"/>
  <c r="D278" i="4"/>
  <c r="F278" i="4" s="1"/>
  <c r="D276" i="4"/>
  <c r="F276" i="4" s="1"/>
  <c r="D275" i="4"/>
  <c r="F275" i="4" s="1"/>
  <c r="D274" i="4"/>
  <c r="F274" i="4" s="1"/>
  <c r="D273" i="4"/>
  <c r="F273" i="4" s="1"/>
  <c r="D272" i="4"/>
  <c r="F272" i="4" s="1"/>
  <c r="D270" i="4"/>
  <c r="F270" i="4" s="1"/>
  <c r="D269" i="4"/>
  <c r="F269" i="4" s="1"/>
  <c r="D268" i="4"/>
  <c r="F268" i="4" s="1"/>
  <c r="D267" i="4"/>
  <c r="F267" i="4" s="1"/>
  <c r="D266" i="4"/>
  <c r="F266" i="4" s="1"/>
  <c r="D265" i="4"/>
  <c r="F265" i="4" s="1"/>
  <c r="D263" i="4"/>
  <c r="F263" i="4" s="1"/>
  <c r="D262" i="4"/>
  <c r="F262" i="4" s="1"/>
  <c r="D261" i="4"/>
  <c r="F261" i="4" s="1"/>
  <c r="D260" i="4"/>
  <c r="F260" i="4" s="1"/>
  <c r="D259" i="4"/>
  <c r="F259" i="4" s="1"/>
  <c r="D257" i="4"/>
  <c r="F257" i="4" s="1"/>
  <c r="D256" i="4"/>
  <c r="F256" i="4" s="1"/>
  <c r="D255" i="4"/>
  <c r="F255" i="4" s="1"/>
  <c r="D254" i="4"/>
  <c r="F254" i="4" s="1"/>
  <c r="D253" i="4"/>
  <c r="F253" i="4" s="1"/>
  <c r="D250" i="4"/>
  <c r="F250" i="4" s="1"/>
  <c r="D249" i="4"/>
  <c r="F249" i="4" s="1"/>
  <c r="D247" i="4"/>
  <c r="F247" i="4" s="1"/>
  <c r="D246" i="4"/>
  <c r="F246" i="4" s="1"/>
  <c r="D245" i="4"/>
  <c r="F245" i="4" s="1"/>
  <c r="D244" i="4"/>
  <c r="F244" i="4" s="1"/>
  <c r="D241" i="4"/>
  <c r="F241" i="4" s="1"/>
  <c r="D240" i="4"/>
  <c r="F240" i="4" s="1"/>
  <c r="D239" i="4"/>
  <c r="F239" i="4" s="1"/>
  <c r="D237" i="4"/>
  <c r="F237" i="4" s="1"/>
  <c r="D236" i="4"/>
  <c r="F236" i="4" s="1"/>
  <c r="D235" i="4"/>
  <c r="F235" i="4" s="1"/>
  <c r="D234" i="4"/>
  <c r="F234" i="4" s="1"/>
  <c r="D233" i="4"/>
  <c r="F233" i="4" s="1"/>
  <c r="D231" i="4"/>
  <c r="F231" i="4" s="1"/>
  <c r="D230" i="4"/>
  <c r="F230" i="4" s="1"/>
  <c r="D229" i="4"/>
  <c r="F229" i="4" s="1"/>
  <c r="D228" i="4"/>
  <c r="F228" i="4" s="1"/>
  <c r="D227" i="4"/>
  <c r="F227" i="4" s="1"/>
  <c r="D226" i="4"/>
  <c r="F226" i="4" s="1"/>
  <c r="D225" i="4"/>
  <c r="F225" i="4" s="1"/>
  <c r="D224" i="4"/>
  <c r="F224" i="4" s="1"/>
  <c r="D223" i="4"/>
  <c r="F223" i="4" s="1"/>
  <c r="D222" i="4"/>
  <c r="F222" i="4" s="1"/>
  <c r="D220" i="4"/>
  <c r="F220" i="4" s="1"/>
  <c r="D219" i="4"/>
  <c r="F219" i="4" s="1"/>
  <c r="D217" i="4"/>
  <c r="F217" i="4" s="1"/>
  <c r="D216" i="4"/>
  <c r="F216" i="4" s="1"/>
  <c r="D215" i="4"/>
  <c r="F215" i="4" s="1"/>
  <c r="D214" i="4"/>
  <c r="F214" i="4" s="1"/>
  <c r="D212" i="4"/>
  <c r="F212" i="4" s="1"/>
  <c r="D211" i="4"/>
  <c r="F211" i="4" s="1"/>
  <c r="D210" i="4"/>
  <c r="F210" i="4" s="1"/>
  <c r="D208" i="4"/>
  <c r="F208" i="4" s="1"/>
  <c r="D207" i="4"/>
  <c r="F207" i="4" s="1"/>
  <c r="D206" i="4"/>
  <c r="F206" i="4" s="1"/>
  <c r="D205" i="4"/>
  <c r="F205" i="4" s="1"/>
  <c r="D204" i="4"/>
  <c r="F204" i="4" s="1"/>
  <c r="D203" i="4"/>
  <c r="F203" i="4" s="1"/>
  <c r="D198" i="4"/>
  <c r="F198" i="4" s="1"/>
  <c r="D197" i="4"/>
  <c r="F197" i="4" s="1"/>
  <c r="D196" i="4"/>
  <c r="F196" i="4" s="1"/>
  <c r="D195" i="4"/>
  <c r="F195" i="4" s="1"/>
  <c r="D194" i="4"/>
  <c r="F194" i="4" s="1"/>
  <c r="D193" i="4"/>
  <c r="F193" i="4" s="1"/>
  <c r="D192" i="4"/>
  <c r="F192" i="4" s="1"/>
  <c r="D190" i="4"/>
  <c r="F190" i="4" s="1"/>
  <c r="D189" i="4"/>
  <c r="F189" i="4" s="1"/>
  <c r="D188" i="4"/>
  <c r="F188" i="4" s="1"/>
  <c r="D187" i="4"/>
  <c r="F187" i="4" s="1"/>
  <c r="D186" i="4"/>
  <c r="F186" i="4" s="1"/>
  <c r="D185" i="4"/>
  <c r="F185" i="4" s="1"/>
  <c r="D183" i="4"/>
  <c r="F183" i="4" s="1"/>
  <c r="D181" i="4"/>
  <c r="F181" i="4" s="1"/>
  <c r="D180" i="4"/>
  <c r="F180" i="4" s="1"/>
  <c r="D179" i="4"/>
  <c r="F179" i="4" s="1"/>
  <c r="D178" i="4"/>
  <c r="F178" i="4" s="1"/>
  <c r="D177" i="4"/>
  <c r="F177" i="4" s="1"/>
  <c r="D176" i="4"/>
  <c r="F176" i="4" s="1"/>
  <c r="D175" i="4"/>
  <c r="F175" i="4" s="1"/>
  <c r="D174" i="4"/>
  <c r="F174" i="4" s="1"/>
  <c r="D172" i="4"/>
  <c r="F172" i="4" s="1"/>
  <c r="D171" i="4"/>
  <c r="F171" i="4" s="1"/>
  <c r="D170" i="4"/>
  <c r="F170" i="4" s="1"/>
  <c r="D168" i="4"/>
  <c r="F168" i="4" s="1"/>
  <c r="D167" i="4"/>
  <c r="F167" i="4" s="1"/>
  <c r="D166" i="4"/>
  <c r="F166" i="4" s="1"/>
  <c r="D164" i="4"/>
  <c r="F164" i="4" s="1"/>
  <c r="D163" i="4"/>
  <c r="F163" i="4" s="1"/>
  <c r="D162" i="4"/>
  <c r="F162" i="4" s="1"/>
  <c r="D156" i="4"/>
  <c r="F156" i="4" s="1"/>
  <c r="D155" i="4"/>
  <c r="F155" i="4" s="1"/>
  <c r="D154" i="4"/>
  <c r="F154" i="4" s="1"/>
  <c r="D152" i="4"/>
  <c r="F152" i="4" s="1"/>
  <c r="D151" i="4"/>
  <c r="F151" i="4" s="1"/>
  <c r="D150" i="4"/>
  <c r="F150" i="4" s="1"/>
  <c r="D149" i="4"/>
  <c r="F149" i="4" s="1"/>
  <c r="D148" i="4"/>
  <c r="F148" i="4" s="1"/>
  <c r="D147" i="4"/>
  <c r="F147" i="4" s="1"/>
  <c r="D146" i="4"/>
  <c r="F146" i="4" s="1"/>
  <c r="D144" i="4"/>
  <c r="F144" i="4" s="1"/>
  <c r="D143" i="4"/>
  <c r="F143" i="4" s="1"/>
  <c r="D142" i="4"/>
  <c r="F142" i="4" s="1"/>
  <c r="D140" i="4"/>
  <c r="F140" i="4" s="1"/>
  <c r="D139" i="4"/>
  <c r="F139" i="4" s="1"/>
  <c r="D138" i="4"/>
  <c r="F138" i="4" s="1"/>
  <c r="D137" i="4"/>
  <c r="F137" i="4" s="1"/>
  <c r="D136" i="4"/>
  <c r="F136" i="4" s="1"/>
  <c r="D133" i="4"/>
  <c r="F133" i="4" s="1"/>
  <c r="D132" i="4"/>
  <c r="F132" i="4" s="1"/>
  <c r="D131" i="4"/>
  <c r="F131" i="4" s="1"/>
  <c r="D129" i="4"/>
  <c r="F129" i="4" s="1"/>
  <c r="D128" i="4"/>
  <c r="F128" i="4" s="1"/>
  <c r="D127" i="4"/>
  <c r="F127" i="4" s="1"/>
  <c r="D126" i="4"/>
  <c r="F126" i="4" s="1"/>
  <c r="D124" i="4"/>
  <c r="F124" i="4" s="1"/>
  <c r="D123" i="4"/>
  <c r="F123" i="4" s="1"/>
  <c r="D121" i="4"/>
  <c r="F121" i="4" s="1"/>
  <c r="D119" i="4"/>
  <c r="F119" i="4" s="1"/>
  <c r="D118" i="4"/>
  <c r="F118" i="4" s="1"/>
  <c r="D117" i="4"/>
  <c r="F117" i="4" s="1"/>
  <c r="D116" i="4"/>
  <c r="F116" i="4" s="1"/>
  <c r="D115" i="4"/>
  <c r="F115" i="4" s="1"/>
  <c r="D114" i="4"/>
  <c r="F114" i="4" s="1"/>
  <c r="D113" i="4"/>
  <c r="F113" i="4" s="1"/>
  <c r="D111" i="4"/>
  <c r="F111" i="4" s="1"/>
  <c r="D110" i="4"/>
  <c r="F110" i="4" s="1"/>
  <c r="D109" i="4"/>
  <c r="F109" i="4" s="1"/>
  <c r="D108" i="4"/>
  <c r="F108" i="4" s="1"/>
  <c r="D107" i="4"/>
  <c r="F107" i="4" s="1"/>
  <c r="D106" i="4"/>
  <c r="F106" i="4" s="1"/>
  <c r="D104" i="4"/>
  <c r="F104" i="4" s="1"/>
  <c r="D103" i="4"/>
  <c r="F103" i="4" s="1"/>
  <c r="D102" i="4"/>
  <c r="F102" i="4" s="1"/>
  <c r="D100" i="4"/>
  <c r="F100" i="4" s="1"/>
  <c r="D98" i="4"/>
  <c r="F98" i="4" s="1"/>
  <c r="D97" i="4"/>
  <c r="F97" i="4" s="1"/>
  <c r="D96" i="4"/>
  <c r="F96" i="4" s="1"/>
  <c r="D95" i="4"/>
  <c r="F95" i="4" s="1"/>
  <c r="D94" i="4"/>
  <c r="F94" i="4" s="1"/>
  <c r="D93" i="4"/>
  <c r="F93" i="4" s="1"/>
  <c r="D92" i="4"/>
  <c r="F92" i="4" s="1"/>
  <c r="D91" i="4"/>
  <c r="F91" i="4" s="1"/>
  <c r="D90" i="4"/>
  <c r="F90" i="4" s="1"/>
  <c r="D89" i="4"/>
  <c r="F89" i="4" s="1"/>
  <c r="D88" i="4"/>
  <c r="F88" i="4" s="1"/>
  <c r="D87" i="4"/>
  <c r="F87" i="4" s="1"/>
  <c r="D83" i="4"/>
  <c r="F83" i="4" s="1"/>
  <c r="D82" i="4"/>
  <c r="F82" i="4" s="1"/>
  <c r="D81" i="4"/>
  <c r="F81" i="4" s="1"/>
  <c r="D80" i="4"/>
  <c r="F80" i="4" s="1"/>
  <c r="D79" i="4"/>
  <c r="F79" i="4" s="1"/>
  <c r="D78" i="4"/>
  <c r="F78" i="4" s="1"/>
  <c r="D77" i="4"/>
  <c r="F77" i="4" s="1"/>
  <c r="D76" i="4"/>
  <c r="F76" i="4" s="1"/>
  <c r="D75" i="4"/>
  <c r="F75" i="4" s="1"/>
  <c r="D74" i="4"/>
  <c r="F74" i="4" s="1"/>
  <c r="D73" i="4"/>
  <c r="F73" i="4" s="1"/>
  <c r="D72" i="4"/>
  <c r="F72" i="4" s="1"/>
  <c r="D71" i="4"/>
  <c r="F71" i="4" s="1"/>
  <c r="D70" i="4"/>
  <c r="F70" i="4" s="1"/>
  <c r="D69" i="4"/>
  <c r="F69" i="4" s="1"/>
  <c r="D68" i="4"/>
  <c r="F68" i="4" s="1"/>
  <c r="D64" i="4"/>
  <c r="F64" i="4" s="1"/>
  <c r="D63" i="4"/>
  <c r="F63" i="4" s="1"/>
  <c r="D62" i="4"/>
  <c r="F62" i="4" s="1"/>
  <c r="D61" i="4"/>
  <c r="F61" i="4" s="1"/>
  <c r="D60" i="4"/>
  <c r="F60" i="4" s="1"/>
  <c r="D58" i="4"/>
  <c r="F58" i="4" s="1"/>
  <c r="D57" i="4"/>
  <c r="F57" i="4" s="1"/>
  <c r="D55" i="4"/>
  <c r="D54" i="4"/>
  <c r="F54" i="4" s="1"/>
  <c r="D53" i="4"/>
  <c r="D52" i="4"/>
  <c r="D51" i="4"/>
  <c r="D49" i="4"/>
  <c r="F49" i="4" s="1"/>
  <c r="D48" i="4"/>
  <c r="F48" i="4" s="1"/>
  <c r="D47" i="4"/>
  <c r="F47" i="4" s="1"/>
  <c r="D46" i="4"/>
  <c r="F46" i="4" s="1"/>
  <c r="D45" i="4"/>
  <c r="F45" i="4" s="1"/>
  <c r="D43" i="4"/>
  <c r="F43" i="4" s="1"/>
  <c r="D42" i="4"/>
  <c r="F42" i="4" s="1"/>
  <c r="D40" i="4"/>
  <c r="D39" i="4"/>
  <c r="F39" i="4" s="1"/>
  <c r="D38" i="4"/>
  <c r="F38" i="4" s="1"/>
  <c r="D37" i="4"/>
  <c r="D34" i="4"/>
  <c r="F34" i="4" s="1"/>
  <c r="D33" i="4"/>
  <c r="F33" i="4" s="1"/>
  <c r="D32" i="4"/>
  <c r="F32" i="4" s="1"/>
  <c r="D31" i="4"/>
  <c r="F31" i="4" s="1"/>
  <c r="D29" i="4"/>
  <c r="F29" i="4" s="1"/>
  <c r="D28" i="4"/>
  <c r="F28" i="4" s="1"/>
  <c r="O270" i="2"/>
  <c r="O269" i="2"/>
  <c r="O268" i="2"/>
  <c r="O267" i="2"/>
  <c r="O266" i="2"/>
  <c r="O265" i="2"/>
  <c r="O264" i="2"/>
  <c r="O263" i="2"/>
  <c r="O261" i="2"/>
  <c r="O259" i="2"/>
  <c r="O258" i="2"/>
  <c r="O257" i="2"/>
  <c r="O256" i="2"/>
  <c r="O255" i="2"/>
  <c r="O254" i="2"/>
  <c r="O253" i="2"/>
  <c r="O251" i="2"/>
  <c r="O250" i="2"/>
  <c r="O248" i="2"/>
  <c r="O246" i="2"/>
  <c r="O244" i="2"/>
  <c r="O243" i="2"/>
  <c r="O242" i="2"/>
  <c r="O241" i="2"/>
  <c r="O240" i="2"/>
  <c r="O239" i="2"/>
  <c r="O237" i="2"/>
  <c r="O236" i="2"/>
  <c r="O235" i="2"/>
  <c r="O233" i="2"/>
  <c r="O232" i="2"/>
  <c r="O230" i="2"/>
  <c r="O228" i="2"/>
  <c r="O227" i="2"/>
  <c r="O226" i="2"/>
  <c r="O224" i="2"/>
  <c r="O223" i="2"/>
  <c r="O222" i="2"/>
  <c r="O220" i="2"/>
  <c r="O219" i="2"/>
  <c r="O218" i="2"/>
  <c r="O215" i="2"/>
  <c r="O214" i="2"/>
  <c r="O213" i="2"/>
  <c r="O212" i="2"/>
  <c r="O211" i="2"/>
  <c r="O210" i="2"/>
  <c r="O209" i="2"/>
  <c r="O207" i="2"/>
  <c r="O206" i="2"/>
  <c r="O205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89" i="2"/>
  <c r="O188" i="2"/>
  <c r="O187" i="2"/>
  <c r="O186" i="2"/>
  <c r="O183" i="2"/>
  <c r="O182" i="2"/>
  <c r="O181" i="2"/>
  <c r="O180" i="2"/>
  <c r="O179" i="2"/>
  <c r="O178" i="2"/>
  <c r="O176" i="2"/>
  <c r="O175" i="2"/>
  <c r="O173" i="2"/>
  <c r="O172" i="2"/>
  <c r="O171" i="2"/>
  <c r="O170" i="2"/>
  <c r="O168" i="2"/>
  <c r="O167" i="2"/>
  <c r="O165" i="2"/>
  <c r="O164" i="2"/>
  <c r="O162" i="2"/>
  <c r="O160" i="2"/>
  <c r="O159" i="2"/>
  <c r="O158" i="2"/>
  <c r="O157" i="2"/>
  <c r="O156" i="2"/>
  <c r="O155" i="2"/>
  <c r="O154" i="2"/>
  <c r="O152" i="2"/>
  <c r="O151" i="2"/>
  <c r="O149" i="2"/>
  <c r="O148" i="2"/>
  <c r="O147" i="2"/>
  <c r="O146" i="2"/>
  <c r="O145" i="2"/>
  <c r="O144" i="2"/>
  <c r="O143" i="2"/>
  <c r="O142" i="2"/>
  <c r="O141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4" i="2"/>
  <c r="O123" i="2"/>
  <c r="O122" i="2"/>
  <c r="O121" i="2"/>
  <c r="O120" i="2"/>
  <c r="O119" i="2"/>
  <c r="O118" i="2"/>
  <c r="O115" i="2"/>
  <c r="O114" i="2"/>
  <c r="O113" i="2"/>
  <c r="O112" i="2"/>
  <c r="O111" i="2"/>
  <c r="O109" i="2"/>
  <c r="O108" i="2"/>
  <c r="O107" i="2"/>
  <c r="O106" i="2"/>
  <c r="O105" i="2"/>
  <c r="O103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6" i="2"/>
  <c r="O85" i="2"/>
  <c r="O82" i="2"/>
  <c r="O81" i="2"/>
  <c r="O80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3" i="2"/>
  <c r="O62" i="2"/>
  <c r="O57" i="2"/>
  <c r="O56" i="2"/>
  <c r="O55" i="2"/>
  <c r="O54" i="2"/>
  <c r="O53" i="2"/>
  <c r="O51" i="2"/>
  <c r="O50" i="2"/>
  <c r="O48" i="2"/>
  <c r="O47" i="2"/>
  <c r="O46" i="2"/>
  <c r="O45" i="2"/>
  <c r="O43" i="2"/>
  <c r="O42" i="2"/>
  <c r="O40" i="2"/>
  <c r="O39" i="2"/>
  <c r="O38" i="2"/>
  <c r="O37" i="2"/>
  <c r="O36" i="2"/>
  <c r="O35" i="2"/>
  <c r="O34" i="2"/>
  <c r="O33" i="2"/>
  <c r="O32" i="2"/>
  <c r="O30" i="2"/>
  <c r="O28" i="2"/>
  <c r="O27" i="2"/>
  <c r="O25" i="2"/>
  <c r="O24" i="2"/>
  <c r="O23" i="2"/>
  <c r="O22" i="2"/>
  <c r="O21" i="2"/>
  <c r="O20" i="2"/>
  <c r="O19" i="2"/>
  <c r="O18" i="2"/>
  <c r="O17" i="2"/>
  <c r="O13" i="2"/>
  <c r="O11" i="2"/>
  <c r="O10" i="2"/>
  <c r="O9" i="2"/>
  <c r="O7" i="2"/>
  <c r="O6" i="2"/>
  <c r="O977" i="3"/>
  <c r="O976" i="3"/>
  <c r="O975" i="3"/>
  <c r="O973" i="3"/>
  <c r="O972" i="3"/>
  <c r="O971" i="3"/>
  <c r="O970" i="3"/>
  <c r="O968" i="3"/>
  <c r="O967" i="3"/>
  <c r="O966" i="3"/>
  <c r="O965" i="3"/>
  <c r="O964" i="3"/>
  <c r="O963" i="3"/>
  <c r="O962" i="3"/>
  <c r="O961" i="3"/>
  <c r="O959" i="3"/>
  <c r="O958" i="3"/>
  <c r="O956" i="3"/>
  <c r="O955" i="3"/>
  <c r="O954" i="3"/>
  <c r="O953" i="3"/>
  <c r="O952" i="3"/>
  <c r="O951" i="3"/>
  <c r="O950" i="3"/>
  <c r="O949" i="3"/>
  <c r="O947" i="3"/>
  <c r="O945" i="3"/>
  <c r="O944" i="3"/>
  <c r="O941" i="3"/>
  <c r="O940" i="3"/>
  <c r="O938" i="3"/>
  <c r="O936" i="3"/>
  <c r="O935" i="3"/>
  <c r="O934" i="3"/>
  <c r="O932" i="3"/>
  <c r="O931" i="3"/>
  <c r="O929" i="3"/>
  <c r="O928" i="3"/>
  <c r="O926" i="3"/>
  <c r="O925" i="3"/>
  <c r="O924" i="3"/>
  <c r="O923" i="3"/>
  <c r="O922" i="3"/>
  <c r="O921" i="3"/>
  <c r="O920" i="3"/>
  <c r="O919" i="3"/>
  <c r="O918" i="3"/>
  <c r="O917" i="3"/>
  <c r="O915" i="3"/>
  <c r="O914" i="3"/>
  <c r="O913" i="3"/>
  <c r="O911" i="3"/>
  <c r="O910" i="3"/>
  <c r="O909" i="3"/>
  <c r="O908" i="3"/>
  <c r="O906" i="3"/>
  <c r="O905" i="3"/>
  <c r="O903" i="3"/>
  <c r="O902" i="3"/>
  <c r="O901" i="3"/>
  <c r="O900" i="3"/>
  <c r="O898" i="3"/>
  <c r="O897" i="3"/>
  <c r="O896" i="3"/>
  <c r="O895" i="3"/>
  <c r="O894" i="3"/>
  <c r="O891" i="3"/>
  <c r="O890" i="3"/>
  <c r="O889" i="3"/>
  <c r="O888" i="3"/>
  <c r="O887" i="3"/>
  <c r="O886" i="3"/>
  <c r="O884" i="3"/>
  <c r="O883" i="3"/>
  <c r="O882" i="3"/>
  <c r="O881" i="3"/>
  <c r="O880" i="3"/>
  <c r="O879" i="3"/>
  <c r="O878" i="3"/>
  <c r="O877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6" i="3"/>
  <c r="O825" i="3"/>
  <c r="O824" i="3"/>
  <c r="O823" i="3"/>
  <c r="O822" i="3"/>
  <c r="O821" i="3"/>
  <c r="O820" i="3"/>
  <c r="O819" i="3"/>
  <c r="O818" i="3"/>
  <c r="O817" i="3"/>
  <c r="O815" i="3"/>
  <c r="O814" i="3"/>
  <c r="O813" i="3"/>
  <c r="O812" i="3"/>
  <c r="O808" i="3"/>
  <c r="O807" i="3"/>
  <c r="O806" i="3"/>
  <c r="O805" i="3"/>
  <c r="O804" i="3"/>
  <c r="O802" i="3"/>
  <c r="O801" i="3"/>
  <c r="O798" i="3"/>
  <c r="O797" i="3"/>
  <c r="O796" i="3"/>
  <c r="O795" i="3"/>
  <c r="O794" i="3"/>
  <c r="O793" i="3"/>
  <c r="O792" i="3"/>
  <c r="O791" i="3"/>
  <c r="O789" i="3"/>
  <c r="O788" i="3"/>
  <c r="O787" i="3"/>
  <c r="O786" i="3"/>
  <c r="O785" i="3"/>
  <c r="O783" i="3"/>
  <c r="O782" i="3"/>
  <c r="O781" i="3"/>
  <c r="O779" i="3"/>
  <c r="O778" i="3"/>
  <c r="O777" i="3"/>
  <c r="O775" i="3"/>
  <c r="O774" i="3"/>
  <c r="O773" i="3"/>
  <c r="O769" i="3"/>
  <c r="O768" i="3"/>
  <c r="O767" i="3"/>
  <c r="O766" i="3"/>
  <c r="O765" i="3"/>
  <c r="O764" i="3"/>
  <c r="O763" i="3"/>
  <c r="O762" i="3"/>
  <c r="O759" i="3"/>
  <c r="O758" i="3"/>
  <c r="O757" i="3"/>
  <c r="O756" i="3"/>
  <c r="O755" i="3"/>
  <c r="O753" i="3"/>
  <c r="O752" i="3"/>
  <c r="O751" i="3"/>
  <c r="O750" i="3"/>
  <c r="O749" i="3"/>
  <c r="O748" i="3"/>
  <c r="O747" i="3"/>
  <c r="O745" i="3"/>
  <c r="O744" i="3"/>
  <c r="O743" i="3"/>
  <c r="O742" i="3"/>
  <c r="O740" i="3"/>
  <c r="O739" i="3"/>
  <c r="O738" i="3"/>
  <c r="O737" i="3"/>
  <c r="O736" i="3"/>
  <c r="O735" i="3"/>
  <c r="O734" i="3"/>
  <c r="O731" i="3"/>
  <c r="O730" i="3"/>
  <c r="O729" i="3"/>
  <c r="O728" i="3"/>
  <c r="O727" i="3"/>
  <c r="O725" i="3"/>
  <c r="O724" i="3"/>
  <c r="O723" i="3"/>
  <c r="O722" i="3"/>
  <c r="O720" i="3"/>
  <c r="O719" i="3"/>
  <c r="O718" i="3"/>
  <c r="O717" i="3"/>
  <c r="O715" i="3"/>
  <c r="O714" i="3"/>
  <c r="O713" i="3"/>
  <c r="O712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4" i="3"/>
  <c r="O693" i="3"/>
  <c r="O692" i="3"/>
  <c r="O691" i="3"/>
  <c r="O689" i="3"/>
  <c r="O688" i="3"/>
  <c r="O687" i="3"/>
  <c r="O686" i="3"/>
  <c r="O685" i="3"/>
  <c r="O684" i="3"/>
  <c r="O683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8" i="3"/>
  <c r="O667" i="3"/>
  <c r="O666" i="3"/>
  <c r="O665" i="3"/>
  <c r="O663" i="3"/>
  <c r="O662" i="3"/>
  <c r="O661" i="3"/>
  <c r="O660" i="3"/>
  <c r="O659" i="3"/>
  <c r="O658" i="3"/>
  <c r="O657" i="3"/>
  <c r="O654" i="3"/>
  <c r="O653" i="3"/>
  <c r="O652" i="3"/>
  <c r="O651" i="3"/>
  <c r="O650" i="3"/>
  <c r="O648" i="3"/>
  <c r="O647" i="3"/>
  <c r="O646" i="3"/>
  <c r="O645" i="3"/>
  <c r="O643" i="3"/>
  <c r="O642" i="3"/>
  <c r="O641" i="3"/>
  <c r="O640" i="3"/>
  <c r="O638" i="3"/>
  <c r="O637" i="3"/>
  <c r="O636" i="3"/>
  <c r="O635" i="3"/>
  <c r="O631" i="3"/>
  <c r="O630" i="3"/>
  <c r="O629" i="3"/>
  <c r="O628" i="3"/>
  <c r="O627" i="3"/>
  <c r="O625" i="3"/>
  <c r="O624" i="3"/>
  <c r="O623" i="3"/>
  <c r="O622" i="3"/>
  <c r="O621" i="3"/>
  <c r="O620" i="3"/>
  <c r="O619" i="3"/>
  <c r="O617" i="3"/>
  <c r="O616" i="3"/>
  <c r="O615" i="3"/>
  <c r="O614" i="3"/>
  <c r="O612" i="3"/>
  <c r="O611" i="3"/>
  <c r="O610" i="3"/>
  <c r="O609" i="3"/>
  <c r="O608" i="3"/>
  <c r="O607" i="3"/>
  <c r="O606" i="3"/>
  <c r="O603" i="3"/>
  <c r="O602" i="3"/>
  <c r="O601" i="3"/>
  <c r="O600" i="3"/>
  <c r="O599" i="3"/>
  <c r="O597" i="3"/>
  <c r="O596" i="3"/>
  <c r="O595" i="3"/>
  <c r="O594" i="3"/>
  <c r="O592" i="3"/>
  <c r="O591" i="3"/>
  <c r="O590" i="3"/>
  <c r="O589" i="3"/>
  <c r="O587" i="3"/>
  <c r="O586" i="3"/>
  <c r="O585" i="3"/>
  <c r="O584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3" i="3"/>
  <c r="O552" i="3"/>
  <c r="O551" i="3"/>
  <c r="O550" i="3"/>
  <c r="O548" i="3"/>
  <c r="O547" i="3"/>
  <c r="O546" i="3"/>
  <c r="O545" i="3"/>
  <c r="O544" i="3"/>
  <c r="O543" i="3"/>
  <c r="O542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6" i="3"/>
  <c r="O525" i="3"/>
  <c r="O524" i="3"/>
  <c r="O523" i="3"/>
  <c r="O522" i="3"/>
  <c r="O520" i="3"/>
  <c r="O519" i="3"/>
  <c r="O518" i="3"/>
  <c r="O517" i="3"/>
  <c r="O515" i="3"/>
  <c r="O514" i="3"/>
  <c r="O513" i="3"/>
  <c r="O512" i="3"/>
  <c r="O510" i="3"/>
  <c r="O509" i="3"/>
  <c r="O508" i="3"/>
  <c r="O507" i="3"/>
  <c r="O504" i="3"/>
  <c r="O503" i="3"/>
  <c r="O501" i="3"/>
  <c r="O500" i="3"/>
  <c r="O499" i="3"/>
  <c r="O497" i="3"/>
  <c r="O495" i="3"/>
  <c r="O493" i="3"/>
  <c r="O492" i="3"/>
  <c r="O490" i="3"/>
  <c r="O488" i="3"/>
  <c r="O487" i="3"/>
  <c r="O486" i="3"/>
  <c r="O484" i="3"/>
  <c r="O482" i="3"/>
  <c r="O480" i="3"/>
  <c r="O479" i="3"/>
  <c r="O474" i="3"/>
  <c r="O473" i="3"/>
  <c r="O472" i="3"/>
  <c r="O471" i="3"/>
  <c r="O469" i="3"/>
  <c r="O468" i="3"/>
  <c r="O465" i="3"/>
  <c r="O464" i="3"/>
  <c r="O463" i="3"/>
  <c r="O462" i="3"/>
  <c r="O460" i="3"/>
  <c r="O458" i="3"/>
  <c r="O457" i="3"/>
  <c r="O454" i="3"/>
  <c r="O453" i="3"/>
  <c r="O452" i="3"/>
  <c r="O451" i="3"/>
  <c r="O449" i="3"/>
  <c r="O448" i="3"/>
  <c r="O447" i="3"/>
  <c r="O446" i="3"/>
  <c r="O445" i="3"/>
  <c r="O444" i="3"/>
  <c r="O442" i="3"/>
  <c r="O440" i="3"/>
  <c r="O439" i="3"/>
  <c r="O437" i="3"/>
  <c r="O436" i="3"/>
  <c r="O435" i="3"/>
  <c r="O433" i="3"/>
  <c r="O432" i="3"/>
  <c r="O431" i="3"/>
  <c r="O430" i="3"/>
  <c r="O429" i="3"/>
  <c r="O428" i="3"/>
  <c r="O426" i="3"/>
  <c r="O425" i="3"/>
  <c r="O424" i="3"/>
  <c r="O423" i="3"/>
  <c r="O422" i="3"/>
  <c r="O421" i="3"/>
  <c r="O420" i="3"/>
  <c r="O419" i="3"/>
  <c r="O416" i="3"/>
  <c r="O415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7" i="3"/>
  <c r="O396" i="3"/>
  <c r="O394" i="3"/>
  <c r="O392" i="3"/>
  <c r="O391" i="3"/>
  <c r="O389" i="3"/>
  <c r="O388" i="3"/>
  <c r="O387" i="3"/>
  <c r="O386" i="3"/>
  <c r="O385" i="3"/>
  <c r="O383" i="3"/>
  <c r="O382" i="3"/>
  <c r="O381" i="3"/>
  <c r="O379" i="3"/>
  <c r="O378" i="3"/>
  <c r="O377" i="3"/>
  <c r="O376" i="3"/>
  <c r="O375" i="3"/>
  <c r="O373" i="3"/>
  <c r="O372" i="3"/>
  <c r="O371" i="3"/>
  <c r="O369" i="3"/>
  <c r="O368" i="3"/>
  <c r="O365" i="3"/>
  <c r="O364" i="3"/>
  <c r="O363" i="3"/>
  <c r="O362" i="3"/>
  <c r="O361" i="3"/>
  <c r="O360" i="3"/>
  <c r="O358" i="3"/>
  <c r="O357" i="3"/>
  <c r="O356" i="3"/>
  <c r="O354" i="3"/>
  <c r="O353" i="3"/>
  <c r="O352" i="3"/>
  <c r="O350" i="3"/>
  <c r="O349" i="3"/>
  <c r="O348" i="3"/>
  <c r="O347" i="3"/>
  <c r="O346" i="3"/>
  <c r="O345" i="3"/>
  <c r="O344" i="3"/>
  <c r="O343" i="3"/>
  <c r="O342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7" i="3"/>
  <c r="O326" i="3"/>
  <c r="O325" i="3"/>
  <c r="O324" i="3"/>
  <c r="O322" i="3"/>
  <c r="O321" i="3"/>
  <c r="O320" i="3"/>
  <c r="O318" i="3"/>
  <c r="O316" i="3"/>
  <c r="O315" i="3"/>
  <c r="O313" i="3"/>
  <c r="O312" i="3"/>
  <c r="O311" i="3"/>
  <c r="O309" i="3"/>
  <c r="O308" i="3"/>
  <c r="O307" i="3"/>
  <c r="O306" i="3"/>
  <c r="O305" i="3"/>
  <c r="O304" i="3"/>
  <c r="O303" i="3"/>
  <c r="O302" i="3"/>
  <c r="O301" i="3"/>
  <c r="O300" i="3"/>
  <c r="O298" i="3"/>
  <c r="O297" i="3"/>
  <c r="O296" i="3"/>
  <c r="O295" i="3"/>
  <c r="O293" i="3"/>
  <c r="O292" i="3"/>
  <c r="O291" i="3"/>
  <c r="O290" i="3"/>
  <c r="O289" i="3"/>
  <c r="O288" i="3"/>
  <c r="O287" i="3"/>
  <c r="O286" i="3"/>
  <c r="O285" i="3"/>
  <c r="O283" i="3"/>
  <c r="O282" i="3"/>
  <c r="O281" i="3"/>
  <c r="O280" i="3"/>
  <c r="O279" i="3"/>
  <c r="O278" i="3"/>
  <c r="O277" i="3"/>
  <c r="O276" i="3"/>
  <c r="O275" i="3"/>
  <c r="O274" i="3"/>
  <c r="O273" i="3"/>
  <c r="O271" i="3"/>
  <c r="O270" i="3"/>
  <c r="O269" i="3"/>
  <c r="O268" i="3"/>
  <c r="O266" i="3"/>
  <c r="O265" i="3"/>
  <c r="O264" i="3"/>
  <c r="O263" i="3"/>
  <c r="O261" i="3"/>
  <c r="O260" i="3"/>
  <c r="O259" i="3"/>
  <c r="O257" i="3"/>
  <c r="O256" i="3"/>
  <c r="O254" i="3"/>
  <c r="O253" i="3"/>
  <c r="O252" i="3"/>
  <c r="O251" i="3"/>
  <c r="O250" i="3"/>
  <c r="O249" i="3"/>
  <c r="O248" i="3"/>
  <c r="O247" i="3"/>
  <c r="O245" i="3"/>
  <c r="O244" i="3"/>
  <c r="O243" i="3"/>
  <c r="O242" i="3"/>
  <c r="O241" i="3"/>
  <c r="O240" i="3"/>
  <c r="O238" i="3"/>
  <c r="O237" i="3"/>
  <c r="O234" i="3"/>
  <c r="O233" i="3"/>
  <c r="O232" i="3"/>
  <c r="O231" i="3"/>
  <c r="O229" i="3"/>
  <c r="O228" i="3"/>
  <c r="O227" i="3"/>
  <c r="O225" i="3"/>
  <c r="O224" i="3"/>
  <c r="O223" i="3"/>
  <c r="O222" i="3"/>
  <c r="O221" i="3"/>
  <c r="O219" i="3"/>
  <c r="O218" i="3"/>
  <c r="O217" i="3"/>
  <c r="O216" i="3"/>
  <c r="O214" i="3"/>
  <c r="O213" i="3"/>
  <c r="O212" i="3"/>
  <c r="O211" i="3"/>
  <c r="O208" i="3"/>
  <c r="O207" i="3"/>
  <c r="O206" i="3"/>
  <c r="O205" i="3"/>
  <c r="O204" i="3"/>
  <c r="O202" i="3"/>
  <c r="O201" i="3"/>
  <c r="O200" i="3"/>
  <c r="O199" i="3"/>
  <c r="O198" i="3"/>
  <c r="O196" i="3"/>
  <c r="O195" i="3"/>
  <c r="O193" i="3"/>
  <c r="O192" i="3"/>
  <c r="O191" i="3"/>
  <c r="O188" i="3"/>
  <c r="O187" i="3"/>
  <c r="O185" i="3"/>
  <c r="O184" i="3"/>
  <c r="O183" i="3"/>
  <c r="O181" i="3"/>
  <c r="O180" i="3"/>
  <c r="O179" i="3"/>
  <c r="O178" i="3"/>
  <c r="O176" i="3"/>
  <c r="O175" i="3"/>
  <c r="O174" i="3"/>
  <c r="O172" i="3"/>
  <c r="O171" i="3"/>
  <c r="O169" i="3"/>
  <c r="O168" i="3"/>
  <c r="O166" i="3"/>
  <c r="O165" i="3"/>
  <c r="O164" i="3"/>
  <c r="O162" i="3"/>
  <c r="O161" i="3"/>
  <c r="O160" i="3"/>
  <c r="O159" i="3"/>
  <c r="O158" i="3"/>
  <c r="O157" i="3"/>
  <c r="O156" i="3"/>
  <c r="O155" i="3"/>
  <c r="O154" i="3"/>
  <c r="O153" i="3"/>
  <c r="O151" i="3"/>
  <c r="O150" i="3"/>
  <c r="O149" i="3"/>
  <c r="O148" i="3"/>
  <c r="O147" i="3"/>
  <c r="O146" i="3"/>
  <c r="O145" i="3"/>
  <c r="O143" i="3"/>
  <c r="O142" i="3"/>
  <c r="O141" i="3"/>
  <c r="O139" i="3"/>
  <c r="O138" i="3"/>
  <c r="O137" i="3"/>
  <c r="O136" i="3"/>
  <c r="O135" i="3"/>
  <c r="O132" i="3"/>
  <c r="O131" i="3"/>
  <c r="O130" i="3"/>
  <c r="O129" i="3"/>
  <c r="O126" i="3"/>
  <c r="O125" i="3"/>
  <c r="O124" i="3"/>
  <c r="O123" i="3"/>
  <c r="O122" i="3"/>
  <c r="O121" i="3"/>
  <c r="O120" i="3"/>
  <c r="O119" i="3"/>
  <c r="O118" i="3"/>
  <c r="O117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0" i="3"/>
  <c r="O99" i="3"/>
  <c r="O98" i="3"/>
  <c r="O97" i="3"/>
  <c r="O96" i="3"/>
  <c r="O95" i="3"/>
  <c r="O94" i="3"/>
  <c r="O93" i="3"/>
  <c r="O92" i="3"/>
  <c r="O91" i="3"/>
  <c r="O90" i="3"/>
  <c r="O88" i="3"/>
  <c r="O87" i="3"/>
  <c r="O86" i="3"/>
  <c r="O85" i="3"/>
  <c r="O84" i="3"/>
  <c r="O83" i="3"/>
  <c r="O82" i="3"/>
  <c r="O81" i="3"/>
  <c r="O80" i="3"/>
  <c r="O79" i="3"/>
  <c r="O78" i="3"/>
  <c r="O72" i="3"/>
  <c r="O71" i="3"/>
  <c r="O70" i="3"/>
  <c r="O69" i="3"/>
  <c r="O68" i="3"/>
  <c r="O67" i="3"/>
  <c r="O65" i="3"/>
  <c r="O64" i="3"/>
  <c r="O63" i="3"/>
  <c r="O62" i="3"/>
  <c r="O61" i="3"/>
  <c r="O59" i="3"/>
  <c r="O58" i="3"/>
  <c r="O57" i="3"/>
  <c r="O56" i="3"/>
  <c r="O54" i="3"/>
  <c r="O53" i="3"/>
  <c r="O52" i="3"/>
  <c r="O51" i="3"/>
  <c r="O50" i="3"/>
  <c r="O49" i="3"/>
  <c r="O47" i="3"/>
  <c r="O46" i="3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8" i="3"/>
  <c r="O17" i="3"/>
  <c r="O16" i="3"/>
  <c r="O14" i="3"/>
  <c r="O13" i="3"/>
  <c r="O12" i="3"/>
  <c r="O10" i="3"/>
  <c r="O9" i="3"/>
  <c r="O8" i="3"/>
  <c r="O7" i="3"/>
  <c r="O6" i="3"/>
  <c r="D21" i="1" l="1"/>
  <c r="F53" i="4"/>
  <c r="D95" i="1"/>
  <c r="F512" i="4"/>
  <c r="D15" i="1"/>
  <c r="F40" i="4"/>
  <c r="D19" i="1"/>
  <c r="F51" i="4"/>
  <c r="D23" i="1"/>
  <c r="F55" i="4"/>
  <c r="D12" i="1"/>
  <c r="F37" i="4"/>
  <c r="D20" i="1"/>
  <c r="F52" i="4"/>
  <c r="D58" i="1"/>
  <c r="F329" i="4"/>
  <c r="D112" i="1"/>
  <c r="F578" i="4"/>
  <c r="E87" i="1"/>
  <c r="E108" i="1" s="1"/>
  <c r="E120" i="1" s="1"/>
  <c r="D145" i="4"/>
  <c r="D141" i="4"/>
  <c r="F141" i="4" s="1"/>
  <c r="D153" i="4"/>
  <c r="F153" i="4" s="1"/>
  <c r="D13" i="1"/>
  <c r="D101" i="1"/>
  <c r="D14" i="1"/>
  <c r="D22" i="1"/>
  <c r="D125" i="4"/>
  <c r="F125" i="4" s="1"/>
  <c r="D33" i="1"/>
  <c r="D59" i="4"/>
  <c r="F59" i="4" s="1"/>
  <c r="D67" i="4"/>
  <c r="F67" i="4" s="1"/>
  <c r="D30" i="4"/>
  <c r="D182" i="4"/>
  <c r="F182" i="4" s="1"/>
  <c r="D299" i="4"/>
  <c r="D271" i="4"/>
  <c r="F271" i="4" s="1"/>
  <c r="D347" i="4"/>
  <c r="F347" i="4" s="1"/>
  <c r="D397" i="4"/>
  <c r="F397" i="4" s="1"/>
  <c r="D96" i="1"/>
  <c r="D115" i="1"/>
  <c r="D381" i="4"/>
  <c r="F381" i="4" s="1"/>
  <c r="D393" i="4"/>
  <c r="F393" i="4" s="1"/>
  <c r="D75" i="1"/>
  <c r="D82" i="1"/>
  <c r="D104" i="1"/>
  <c r="D548" i="4"/>
  <c r="F548" i="4" s="1"/>
  <c r="D582" i="4"/>
  <c r="F582" i="4" s="1"/>
  <c r="D321" i="4"/>
  <c r="D361" i="4"/>
  <c r="F361" i="4" s="1"/>
  <c r="D113" i="1"/>
  <c r="D73" i="1"/>
  <c r="D514" i="4"/>
  <c r="F514" i="4" s="1"/>
  <c r="D114" i="1"/>
  <c r="D117" i="1"/>
  <c r="D105" i="4"/>
  <c r="F105" i="4" s="1"/>
  <c r="D173" i="4"/>
  <c r="F173" i="4" s="1"/>
  <c r="D424" i="4"/>
  <c r="F424" i="4" s="1"/>
  <c r="D447" i="4"/>
  <c r="F447" i="4" s="1"/>
  <c r="D577" i="4"/>
  <c r="F577" i="4" s="1"/>
  <c r="D252" i="4"/>
  <c r="D130" i="4"/>
  <c r="F130" i="4" s="1"/>
  <c r="D389" i="4"/>
  <c r="F389" i="4" s="1"/>
  <c r="D402" i="4"/>
  <c r="F402" i="4" s="1"/>
  <c r="D420" i="4"/>
  <c r="F420" i="4" s="1"/>
  <c r="D523" i="4"/>
  <c r="F523" i="4" s="1"/>
  <c r="D533" i="4"/>
  <c r="F533" i="4" s="1"/>
  <c r="D565" i="4"/>
  <c r="D243" i="4"/>
  <c r="F243" i="4" s="1"/>
  <c r="D283" i="4"/>
  <c r="F283" i="4" s="1"/>
  <c r="D473" i="4"/>
  <c r="F473" i="4" s="1"/>
  <c r="D36" i="4"/>
  <c r="F36" i="4" s="1"/>
  <c r="D56" i="4"/>
  <c r="F56" i="4" s="1"/>
  <c r="D503" i="4"/>
  <c r="F503" i="4" s="1"/>
  <c r="D122" i="4"/>
  <c r="F122" i="4" s="1"/>
  <c r="D191" i="4"/>
  <c r="F191" i="4" s="1"/>
  <c r="D202" i="4"/>
  <c r="F202" i="4" s="1"/>
  <c r="D291" i="4"/>
  <c r="F291" i="4" s="1"/>
  <c r="D365" i="4"/>
  <c r="F365" i="4" s="1"/>
  <c r="D50" i="4"/>
  <c r="F50" i="4" s="1"/>
  <c r="D99" i="4"/>
  <c r="F99" i="4" s="1"/>
  <c r="D238" i="4"/>
  <c r="F238" i="4" s="1"/>
  <c r="D456" i="4"/>
  <c r="F456" i="4" s="1"/>
  <c r="D493" i="4"/>
  <c r="F493" i="4" s="1"/>
  <c r="D41" i="4"/>
  <c r="F41" i="4" s="1"/>
  <c r="D221" i="4"/>
  <c r="D258" i="4"/>
  <c r="F258" i="4" s="1"/>
  <c r="D480" i="4"/>
  <c r="F480" i="4" s="1"/>
  <c r="D135" i="4"/>
  <c r="F135" i="4" s="1"/>
  <c r="D317" i="4"/>
  <c r="F317" i="4" s="1"/>
  <c r="D334" i="4"/>
  <c r="F334" i="4" s="1"/>
  <c r="D44" i="4"/>
  <c r="F44" i="4" s="1"/>
  <c r="D112" i="4"/>
  <c r="F112" i="4" s="1"/>
  <c r="D169" i="4"/>
  <c r="F169" i="4" s="1"/>
  <c r="D415" i="4"/>
  <c r="F415" i="4" s="1"/>
  <c r="D431" i="4"/>
  <c r="F431" i="4" s="1"/>
  <c r="D443" i="4"/>
  <c r="F443" i="4" s="1"/>
  <c r="D464" i="4"/>
  <c r="F464" i="4" s="1"/>
  <c r="D232" i="4"/>
  <c r="F232" i="4" s="1"/>
  <c r="D264" i="4"/>
  <c r="F264" i="4" s="1"/>
  <c r="D310" i="4"/>
  <c r="F310" i="4" s="1"/>
  <c r="D354" i="4"/>
  <c r="F354" i="4" s="1"/>
  <c r="D553" i="4"/>
  <c r="F553" i="4" s="1"/>
  <c r="D165" i="4"/>
  <c r="F165" i="4" s="1"/>
  <c r="D209" i="4"/>
  <c r="F209" i="4" s="1"/>
  <c r="D277" i="4"/>
  <c r="F277" i="4" s="1"/>
  <c r="D344" i="4"/>
  <c r="F344" i="4" s="1"/>
  <c r="D368" i="4"/>
  <c r="F368" i="4" s="1"/>
  <c r="D378" i="4"/>
  <c r="F378" i="4" s="1"/>
  <c r="D406" i="4"/>
  <c r="F406" i="4" s="1"/>
  <c r="D411" i="4"/>
  <c r="F411" i="4" s="1"/>
  <c r="D439" i="4"/>
  <c r="F439" i="4" s="1"/>
  <c r="D497" i="4"/>
  <c r="F497" i="4" s="1"/>
  <c r="D507" i="4"/>
  <c r="F507" i="4" s="1"/>
  <c r="O978" i="3"/>
  <c r="D97" i="1" l="1"/>
  <c r="F321" i="4"/>
  <c r="D57" i="1"/>
  <c r="D32" i="1"/>
  <c r="F145" i="4"/>
  <c r="D248" i="4"/>
  <c r="F248" i="4" s="1"/>
  <c r="F252" i="4"/>
  <c r="D27" i="4"/>
  <c r="F27" i="4" s="1"/>
  <c r="F30" i="4"/>
  <c r="D213" i="4"/>
  <c r="F213" i="4" s="1"/>
  <c r="F221" i="4"/>
  <c r="D562" i="4"/>
  <c r="F562" i="4" s="1"/>
  <c r="F565" i="4"/>
  <c r="D18" i="1"/>
  <c r="D55" i="1"/>
  <c r="F299" i="4"/>
  <c r="D31" i="1"/>
  <c r="D84" i="4"/>
  <c r="F84" i="4" s="1"/>
  <c r="D26" i="4"/>
  <c r="F26" i="4" s="1"/>
  <c r="D29" i="1"/>
  <c r="D134" i="4"/>
  <c r="D16" i="1"/>
  <c r="D520" i="4"/>
  <c r="F520" i="4" s="1"/>
  <c r="D531" i="4"/>
  <c r="F531" i="4" s="1"/>
  <c r="D28" i="1"/>
  <c r="D25" i="1"/>
  <c r="D34" i="1"/>
  <c r="D17" i="1"/>
  <c r="D90" i="1"/>
  <c r="D24" i="1"/>
  <c r="D331" i="4"/>
  <c r="D46" i="1"/>
  <c r="D40" i="1"/>
  <c r="D201" i="4"/>
  <c r="F201" i="4" s="1"/>
  <c r="D78" i="1"/>
  <c r="D446" i="4"/>
  <c r="F446" i="4" s="1"/>
  <c r="D83" i="1"/>
  <c r="D44" i="1"/>
  <c r="D49" i="1"/>
  <c r="D50" i="1"/>
  <c r="D351" i="4"/>
  <c r="F351" i="4" s="1"/>
  <c r="D69" i="1"/>
  <c r="D307" i="4"/>
  <c r="F307" i="4" s="1"/>
  <c r="D111" i="1"/>
  <c r="D463" i="4"/>
  <c r="F463" i="4" s="1"/>
  <c r="D81" i="1"/>
  <c r="D116" i="1"/>
  <c r="D510" i="4"/>
  <c r="F510" i="4" s="1"/>
  <c r="D76" i="1"/>
  <c r="D419" i="4"/>
  <c r="F419" i="4" s="1"/>
  <c r="D438" i="4"/>
  <c r="F438" i="4" s="1"/>
  <c r="D74" i="1"/>
  <c r="D72" i="1" s="1"/>
  <c r="D428" i="4"/>
  <c r="F428" i="4" s="1"/>
  <c r="D51" i="1"/>
  <c r="D48" i="1"/>
  <c r="D410" i="4"/>
  <c r="F410" i="4" s="1"/>
  <c r="D52" i="1"/>
  <c r="D45" i="1"/>
  <c r="D282" i="4"/>
  <c r="F282" i="4" s="1"/>
  <c r="D388" i="4"/>
  <c r="F388" i="4" s="1"/>
  <c r="D66" i="1"/>
  <c r="D67" i="1"/>
  <c r="D401" i="4"/>
  <c r="F401" i="4" s="1"/>
  <c r="D70" i="1"/>
  <c r="D43" i="1"/>
  <c r="D79" i="1"/>
  <c r="D47" i="1"/>
  <c r="D376" i="4"/>
  <c r="F376" i="4" s="1"/>
  <c r="D161" i="4"/>
  <c r="F161" i="4" s="1"/>
  <c r="D62" i="1"/>
  <c r="D91" i="1"/>
  <c r="D63" i="1"/>
  <c r="D551" i="4"/>
  <c r="F551" i="4" s="1"/>
  <c r="D68" i="1"/>
  <c r="D84" i="1"/>
  <c r="D54" i="1"/>
  <c r="D586" i="4"/>
  <c r="F586" i="4" s="1"/>
  <c r="D35" i="4"/>
  <c r="F35" i="4" s="1"/>
  <c r="N978" i="3"/>
  <c r="N272" i="2" s="1"/>
  <c r="N273" i="2" s="1"/>
  <c r="D60" i="1" l="1"/>
  <c r="F331" i="4"/>
  <c r="D120" i="4"/>
  <c r="F120" i="4" s="1"/>
  <c r="F134" i="4"/>
  <c r="D10" i="1"/>
  <c r="D25" i="4"/>
  <c r="F25" i="4" s="1"/>
  <c r="D518" i="4"/>
  <c r="F518" i="4" s="1"/>
  <c r="D66" i="4"/>
  <c r="F66" i="4" s="1"/>
  <c r="D11" i="1"/>
  <c r="D330" i="4"/>
  <c r="F330" i="4" s="1"/>
  <c r="D77" i="1"/>
  <c r="D387" i="4"/>
  <c r="F387" i="4" s="1"/>
  <c r="D118" i="1"/>
  <c r="D61" i="1"/>
  <c r="D59" i="1" s="1"/>
  <c r="D547" i="4"/>
  <c r="F547" i="4" s="1"/>
  <c r="D160" i="4"/>
  <c r="F160" i="4" s="1"/>
  <c r="D42" i="1"/>
  <c r="D71" i="1"/>
  <c r="D65" i="1"/>
  <c r="D56" i="1"/>
  <c r="D200" i="4"/>
  <c r="F200" i="4" s="1"/>
  <c r="D53" i="1"/>
  <c r="D92" i="1"/>
  <c r="D436" i="4"/>
  <c r="F436" i="4" s="1"/>
  <c r="D80" i="1"/>
  <c r="D64" i="1"/>
  <c r="D30" i="1" l="1"/>
  <c r="D9" i="1"/>
  <c r="D65" i="4"/>
  <c r="F65" i="4" s="1"/>
  <c r="D27" i="1"/>
  <c r="D516" i="4"/>
  <c r="F516" i="4" s="1"/>
  <c r="D102" i="1"/>
  <c r="D199" i="4"/>
  <c r="F199" i="4" s="1"/>
  <c r="D544" i="4"/>
  <c r="F544" i="4" s="1"/>
  <c r="D41" i="1"/>
  <c r="D159" i="4"/>
  <c r="F159" i="4" s="1"/>
  <c r="D39" i="1"/>
  <c r="D386" i="4"/>
  <c r="F386" i="4" s="1"/>
  <c r="D491" i="4" l="1"/>
  <c r="F491" i="4" s="1"/>
  <c r="D157" i="4"/>
  <c r="F157" i="4" s="1"/>
  <c r="D100" i="1"/>
  <c r="D26" i="1"/>
  <c r="D542" i="4"/>
  <c r="F542" i="4" s="1"/>
  <c r="D105" i="1"/>
  <c r="D38" i="1"/>
  <c r="D35" i="1" l="1"/>
  <c r="D103" i="1"/>
  <c r="D85" i="1"/>
  <c r="D574" i="4"/>
  <c r="F574" i="4" s="1"/>
  <c r="D575" i="4" l="1"/>
  <c r="F575" i="4" s="1"/>
  <c r="D87" i="1"/>
  <c r="D106" i="1"/>
  <c r="D108" i="1" l="1"/>
  <c r="D587" i="4"/>
  <c r="F587" i="4" s="1"/>
  <c r="D120" i="1" l="1"/>
  <c r="O271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O272" i="2" l="1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O273" i="2" l="1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F117" i="1"/>
  <c r="F115" i="1"/>
  <c r="F114" i="1"/>
  <c r="G114" i="1" s="1"/>
  <c r="F113" i="1"/>
  <c r="G113" i="1" s="1"/>
  <c r="F112" i="1"/>
  <c r="G112" i="1" s="1"/>
  <c r="F104" i="1"/>
  <c r="G104" i="1" s="1"/>
  <c r="F101" i="1"/>
  <c r="F95" i="1"/>
  <c r="F82" i="1"/>
  <c r="F75" i="1"/>
  <c r="G75" i="1" s="1"/>
  <c r="F73" i="1"/>
  <c r="G73" i="1" s="1"/>
  <c r="F58" i="1"/>
  <c r="J41" i="17"/>
  <c r="I41" i="17"/>
  <c r="H41" i="17"/>
  <c r="J40" i="17"/>
  <c r="I40" i="17"/>
  <c r="H40" i="17"/>
  <c r="F33" i="1"/>
  <c r="J15" i="17"/>
  <c r="I15" i="17"/>
  <c r="H15" i="17"/>
  <c r="J7" i="17"/>
  <c r="I7" i="17"/>
  <c r="H7" i="17"/>
  <c r="F23" i="1"/>
  <c r="F21" i="1"/>
  <c r="G21" i="1" s="1"/>
  <c r="F20" i="1"/>
  <c r="G20" i="1" s="1"/>
  <c r="F19" i="1"/>
  <c r="G19" i="1" s="1"/>
  <c r="F15" i="1"/>
  <c r="I9" i="17"/>
  <c r="H9" i="17"/>
  <c r="F12" i="1"/>
  <c r="G12" i="1" s="1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F14" i="1"/>
  <c r="J9" i="17"/>
  <c r="F13" i="1"/>
  <c r="J8" i="17"/>
  <c r="J52" i="17"/>
  <c r="J46" i="17"/>
  <c r="J45" i="17"/>
  <c r="J55" i="17"/>
  <c r="G11" i="17"/>
  <c r="I6" i="17"/>
  <c r="F34" i="1"/>
  <c r="G34" i="1" s="1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F28" i="1"/>
  <c r="G28" i="1" s="1"/>
  <c r="F16" i="1"/>
  <c r="L7" i="17"/>
  <c r="F22" i="1"/>
  <c r="G22" i="1" s="1"/>
  <c r="F17" i="1"/>
  <c r="G17" i="1" s="1"/>
  <c r="L15" i="17"/>
  <c r="J17" i="17"/>
  <c r="K40" i="17"/>
  <c r="F83" i="1"/>
  <c r="G83" i="1" s="1"/>
  <c r="F111" i="1"/>
  <c r="G111" i="1" s="1"/>
  <c r="F53" i="1"/>
  <c r="G53" i="1" s="1"/>
  <c r="F116" i="1"/>
  <c r="G116" i="1" s="1"/>
  <c r="F43" i="1"/>
  <c r="H44" i="17"/>
  <c r="F63" i="1"/>
  <c r="G63" i="1" s="1"/>
  <c r="F66" i="1"/>
  <c r="G66" i="1" s="1"/>
  <c r="F71" i="1"/>
  <c r="G71" i="1" s="1"/>
  <c r="F51" i="1"/>
  <c r="F52" i="1"/>
  <c r="G52" i="1" s="1"/>
  <c r="F57" i="1"/>
  <c r="G57" i="1" s="1"/>
  <c r="F76" i="1"/>
  <c r="G76" i="1" s="1"/>
  <c r="F45" i="1"/>
  <c r="F47" i="1"/>
  <c r="H51" i="17"/>
  <c r="F46" i="1"/>
  <c r="F68" i="1"/>
  <c r="G68" i="1" s="1"/>
  <c r="F49" i="1"/>
  <c r="F50" i="1"/>
  <c r="F78" i="1"/>
  <c r="I31" i="17"/>
  <c r="F62" i="1"/>
  <c r="G62" i="1" s="1"/>
  <c r="F67" i="1"/>
  <c r="G67" i="1" s="1"/>
  <c r="K41" i="17"/>
  <c r="L41" i="17"/>
  <c r="L8" i="17"/>
  <c r="H10" i="17"/>
  <c r="K7" i="17"/>
  <c r="H16" i="17"/>
  <c r="K8" i="17"/>
  <c r="K15" i="17"/>
  <c r="H12" i="17"/>
  <c r="H34" i="17"/>
  <c r="H17" i="17"/>
  <c r="H18" i="17"/>
  <c r="F29" i="1"/>
  <c r="G29" i="1" s="1"/>
  <c r="L40" i="17"/>
  <c r="F54" i="1"/>
  <c r="G54" i="1" s="1"/>
  <c r="H54" i="17"/>
  <c r="F84" i="1"/>
  <c r="G84" i="1" s="1"/>
  <c r="H49" i="17"/>
  <c r="F79" i="1"/>
  <c r="J31" i="17"/>
  <c r="H31" i="17"/>
  <c r="F97" i="1" l="1"/>
  <c r="F96" i="1"/>
  <c r="I48" i="17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F31" i="1"/>
  <c r="G31" i="1" s="1"/>
  <c r="J12" i="17"/>
  <c r="F30" i="1"/>
  <c r="G30" i="1" s="1"/>
  <c r="J13" i="17"/>
  <c r="F25" i="1"/>
  <c r="G25" i="1" s="1"/>
  <c r="J10" i="17"/>
  <c r="F32" i="1"/>
  <c r="G32" i="1" s="1"/>
  <c r="J16" i="17"/>
  <c r="F10" i="1"/>
  <c r="G10" i="1" s="1"/>
  <c r="J6" i="17"/>
  <c r="J18" i="17"/>
  <c r="F55" i="1"/>
  <c r="G55" i="1" s="1"/>
  <c r="L46" i="17"/>
  <c r="F44" i="1"/>
  <c r="G44" i="1" s="1"/>
  <c r="J42" i="17"/>
  <c r="L52" i="17"/>
  <c r="L55" i="17"/>
  <c r="J48" i="17"/>
  <c r="J54" i="17"/>
  <c r="F42" i="1"/>
  <c r="J39" i="17"/>
  <c r="L30" i="17"/>
  <c r="F40" i="1"/>
  <c r="G40" i="1" s="1"/>
  <c r="J34" i="17"/>
  <c r="L45" i="17"/>
  <c r="F48" i="1"/>
  <c r="J44" i="17"/>
  <c r="J51" i="17"/>
  <c r="J49" i="17"/>
  <c r="F11" i="1"/>
  <c r="G11" i="1" s="1"/>
  <c r="K44" i="17"/>
  <c r="L13" i="17"/>
  <c r="K13" i="17"/>
  <c r="F90" i="1"/>
  <c r="F24" i="1"/>
  <c r="H27" i="17"/>
  <c r="F18" i="1"/>
  <c r="G18" i="1" s="1"/>
  <c r="K39" i="17"/>
  <c r="L39" i="17"/>
  <c r="F91" i="1"/>
  <c r="L44" i="17"/>
  <c r="F77" i="1"/>
  <c r="F56" i="1"/>
  <c r="G56" i="1" s="1"/>
  <c r="F61" i="1"/>
  <c r="G61" i="1" s="1"/>
  <c r="F64" i="1"/>
  <c r="G64" i="1" s="1"/>
  <c r="J29" i="17"/>
  <c r="F118" i="1"/>
  <c r="G118" i="1" s="1"/>
  <c r="F70" i="1"/>
  <c r="G70" i="1" s="1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F69" i="1"/>
  <c r="G69" i="1" s="1"/>
  <c r="I26" i="17"/>
  <c r="L18" i="17"/>
  <c r="K18" i="17"/>
  <c r="H33" i="17"/>
  <c r="H32" i="17" s="1"/>
  <c r="F26" i="1" l="1"/>
  <c r="G26" i="1" s="1"/>
  <c r="F27" i="1"/>
  <c r="G27" i="1" s="1"/>
  <c r="F100" i="1"/>
  <c r="G100" i="1" s="1"/>
  <c r="F102" i="1"/>
  <c r="G102" i="1" s="1"/>
  <c r="F72" i="1"/>
  <c r="G72" i="1" s="1"/>
  <c r="F74" i="1"/>
  <c r="G74" i="1" s="1"/>
  <c r="F103" i="1"/>
  <c r="G103" i="1" s="1"/>
  <c r="F105" i="1"/>
  <c r="G105" i="1" s="1"/>
  <c r="F80" i="1"/>
  <c r="G80" i="1" s="1"/>
  <c r="F81" i="1"/>
  <c r="D35" i="17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F41" i="1"/>
  <c r="G41" i="1" s="1"/>
  <c r="J25" i="17"/>
  <c r="J37" i="17"/>
  <c r="L48" i="17"/>
  <c r="K27" i="17"/>
  <c r="F9" i="1"/>
  <c r="G9" i="1" s="1"/>
  <c r="F92" i="1"/>
  <c r="L11" i="17"/>
  <c r="F65" i="1"/>
  <c r="G65" i="1" s="1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F106" i="1" l="1"/>
  <c r="G106" i="1" s="1"/>
  <c r="F38" i="1"/>
  <c r="G38" i="1" s="1"/>
  <c r="F39" i="1"/>
  <c r="G39" i="1" s="1"/>
  <c r="F59" i="1"/>
  <c r="G59" i="1" s="1"/>
  <c r="F60" i="1"/>
  <c r="G60" i="1" s="1"/>
  <c r="F35" i="1"/>
  <c r="G35" i="1" s="1"/>
  <c r="D56" i="17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F85" i="1" l="1"/>
  <c r="G85" i="1" s="1"/>
  <c r="J56" i="17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  <c r="F87" i="1" l="1"/>
  <c r="G87" i="1" s="1"/>
  <c r="F120" i="1"/>
  <c r="G120" i="1" s="1"/>
  <c r="F108" i="1"/>
  <c r="G108" i="1" s="1"/>
</calcChain>
</file>

<file path=xl/sharedStrings.xml><?xml version="1.0" encoding="utf-8"?>
<sst xmlns="http://schemas.openxmlformats.org/spreadsheetml/2006/main" count="4879" uniqueCount="3486">
  <si>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</si>
  <si>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</si>
  <si>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</si>
  <si>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</si>
  <si>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</si>
  <si>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</si>
  <si>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</si>
  <si>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</si>
  <si>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</si>
  <si>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</si>
  <si>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</si>
  <si>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</si>
  <si>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</si>
  <si>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</si>
  <si>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</si>
  <si>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</si>
  <si>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</si>
  <si>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</si>
  <si>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</si>
  <si>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</si>
  <si>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</si>
  <si>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</si>
  <si>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</si>
  <si>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</si>
  <si>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</si>
  <si>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</si>
  <si>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</si>
  <si>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</si>
  <si>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</si>
  <si>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</si>
  <si>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</si>
  <si>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</si>
  <si>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</si>
  <si>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</si>
  <si>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</si>
  <si>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</si>
  <si>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</si>
  <si>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</si>
  <si>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</si>
  <si>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</si>
  <si>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</si>
  <si>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</si>
  <si>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</si>
  <si>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</si>
  <si>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</si>
  <si>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</si>
  <si>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</si>
  <si>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</si>
  <si>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</si>
  <si>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</si>
  <si>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</si>
  <si>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</si>
  <si>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</si>
  <si>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</si>
  <si>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</si>
  <si>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</si>
  <si>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</si>
  <si>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</si>
  <si>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</si>
  <si>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</si>
  <si>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</si>
  <si>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</si>
  <si>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</si>
  <si>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</si>
  <si>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</si>
  <si>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</si>
  <si>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</si>
  <si>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</si>
  <si>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</si>
  <si>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</si>
  <si>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</si>
  <si>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</si>
  <si>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</si>
  <si>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</si>
  <si>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</si>
  <si>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</si>
  <si>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</si>
  <si>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</si>
  <si>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</si>
  <si>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</si>
  <si>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</si>
  <si>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</si>
  <si>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</si>
  <si>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</si>
  <si>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</si>
  <si>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</si>
  <si>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</si>
  <si>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</si>
  <si>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</si>
  <si>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</si>
  <si>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</si>
  <si>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</si>
  <si>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</si>
  <si>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</si>
  <si>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</si>
  <si>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</si>
  <si>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</si>
  <si>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</si>
  <si>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</si>
  <si>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</si>
  <si>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</si>
  <si>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</si>
  <si>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</si>
  <si>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</si>
  <si>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</si>
  <si>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</si>
  <si>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</si>
  <si>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</si>
  <si>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</si>
  <si>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</si>
  <si>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</si>
  <si>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</si>
  <si>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</si>
  <si>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</si>
  <si>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</si>
  <si>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</si>
  <si>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</si>
  <si>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</si>
  <si>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</si>
  <si>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</si>
  <si>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</si>
  <si>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</si>
  <si>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</si>
  <si>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</si>
  <si>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</si>
  <si>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</si>
  <si>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</si>
  <si>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</si>
  <si>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</si>
  <si>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</si>
  <si>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</si>
  <si>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</si>
  <si>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</si>
  <si>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</si>
  <si>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</si>
  <si>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</si>
  <si>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</si>
  <si>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</si>
  <si>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</si>
  <si>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</si>
  <si>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</si>
  <si>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</si>
  <si>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</si>
  <si>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</si>
  <si>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</si>
  <si>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</si>
  <si>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</si>
  <si>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</si>
  <si>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</si>
  <si>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</si>
  <si>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</si>
  <si>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</si>
  <si>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</si>
  <si>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</si>
  <si>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</si>
  <si>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</si>
  <si>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</si>
  <si>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</si>
  <si>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</si>
  <si>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</si>
  <si>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</si>
  <si>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</si>
  <si>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</si>
  <si>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</si>
  <si>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</si>
  <si>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</si>
  <si>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</si>
  <si>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</si>
  <si>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</si>
  <si>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</si>
  <si>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</si>
  <si>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</si>
  <si>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</si>
  <si>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</si>
  <si>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</si>
  <si>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</si>
  <si>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</si>
  <si>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</si>
  <si>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</si>
  <si>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</si>
  <si>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</si>
  <si>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</si>
  <si>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</si>
  <si>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</si>
  <si>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</si>
  <si>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</si>
  <si>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</si>
  <si>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</si>
  <si>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</si>
  <si>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</si>
  <si>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</si>
  <si>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</si>
  <si>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</si>
  <si>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</si>
  <si>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</si>
  <si>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</si>
  <si>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</si>
  <si>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</si>
  <si>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</si>
  <si>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</si>
  <si>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</si>
  <si>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</si>
  <si>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</si>
  <si>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</si>
  <si>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</si>
  <si>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</si>
  <si>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</si>
  <si>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</si>
  <si>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</si>
  <si>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</si>
  <si>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</si>
  <si>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</si>
  <si>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</si>
  <si>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</si>
  <si>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</si>
  <si>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</si>
  <si>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</si>
  <si>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</si>
  <si>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</si>
  <si>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</si>
  <si>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</si>
  <si>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</si>
  <si>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</si>
  <si>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</si>
  <si>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</si>
  <si>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</si>
  <si>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</si>
  <si>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</si>
  <si>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</si>
  <si>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</si>
  <si>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</si>
  <si>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</si>
  <si>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</si>
  <si>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</si>
  <si>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</si>
  <si>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</si>
  <si>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</si>
  <si>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</si>
  <si>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</si>
  <si>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</si>
  <si>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</si>
  <si>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</si>
  <si>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</si>
  <si>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</si>
  <si>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</si>
  <si>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</si>
  <si>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</si>
  <si>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</si>
  <si>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</si>
  <si>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</si>
  <si>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</si>
  <si>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</si>
  <si>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</si>
  <si>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</si>
  <si>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</si>
  <si>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</si>
  <si>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</si>
  <si>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</si>
  <si>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</si>
  <si>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</si>
  <si>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</si>
  <si>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</si>
  <si>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</si>
  <si>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</si>
  <si>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</si>
  <si>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</si>
  <si>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</si>
  <si>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</si>
  <si>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</si>
  <si>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</si>
  <si>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</si>
  <si>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</si>
  <si>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</si>
  <si>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</si>
  <si>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</si>
  <si>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</si>
  <si>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</si>
  <si>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</si>
  <si>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</si>
  <si>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</si>
  <si>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</si>
  <si>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</si>
  <si>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</si>
  <si>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</si>
  <si>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</si>
  <si>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</si>
  <si>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</si>
  <si>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</si>
  <si>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</si>
  <si>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</si>
  <si>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</si>
  <si>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</si>
  <si>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</si>
  <si>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</si>
  <si>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</si>
  <si>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</si>
  <si>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</si>
  <si>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</si>
  <si>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</si>
  <si>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</si>
  <si>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</si>
  <si>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</si>
  <si>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</si>
  <si>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</si>
  <si>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</si>
  <si>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</si>
  <si>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</si>
  <si>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</si>
  <si>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</si>
  <si>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</si>
  <si>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</si>
  <si>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</si>
  <si>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</si>
  <si>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</si>
  <si>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</si>
  <si>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</si>
  <si>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</si>
  <si>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</si>
  <si>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</si>
  <si>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</si>
  <si>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</si>
  <si>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</si>
  <si>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</si>
  <si>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</si>
  <si>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</si>
  <si>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</si>
  <si>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</si>
  <si>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</si>
  <si>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</si>
  <si>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</si>
  <si>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</si>
  <si>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</si>
  <si>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</si>
  <si>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</si>
  <si>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</si>
  <si>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</si>
  <si>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</si>
  <si>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</si>
  <si>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</si>
  <si>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</si>
  <si>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</si>
  <si>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</si>
  <si>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</si>
  <si>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</si>
  <si>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</si>
  <si>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</si>
  <si>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</si>
  <si>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</si>
  <si>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</si>
  <si>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</si>
  <si>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</si>
  <si>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</si>
  <si>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</si>
  <si>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</si>
  <si>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</si>
  <si>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</si>
  <si>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</si>
  <si>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</si>
  <si>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</si>
  <si>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</si>
  <si>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</si>
  <si>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</si>
  <si>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</si>
  <si>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</si>
  <si>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</si>
  <si>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</si>
  <si>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</si>
  <si>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</si>
  <si>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</si>
  <si>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</si>
  <si>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</si>
  <si>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</si>
  <si>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</si>
  <si>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</si>
  <si>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</si>
  <si>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</si>
  <si>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</si>
  <si>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</si>
  <si>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</si>
  <si>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</si>
  <si>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</si>
  <si>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</si>
  <si>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</si>
  <si>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</si>
  <si>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</si>
  <si>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</si>
  <si>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</si>
  <si>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</si>
  <si>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</si>
  <si>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</si>
  <si>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</si>
  <si>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</si>
  <si>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</si>
  <si>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</si>
  <si>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</si>
  <si>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</si>
  <si>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</si>
  <si>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</si>
  <si>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</si>
  <si>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</si>
  <si>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</si>
  <si>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</si>
  <si>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</si>
  <si>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</si>
  <si>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</si>
  <si>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</si>
  <si>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</si>
  <si>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</si>
  <si>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</si>
  <si>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</si>
  <si>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</si>
  <si>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</si>
  <si>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</si>
  <si>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</si>
  <si>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</si>
  <si>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</si>
  <si>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</si>
  <si>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</si>
  <si>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</si>
  <si>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</si>
  <si>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</si>
  <si>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</si>
  <si>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</si>
  <si>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</si>
  <si>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</si>
  <si>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</si>
  <si>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</si>
  <si>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</si>
  <si>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</si>
  <si>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</si>
  <si>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</si>
  <si>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</si>
  <si>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</si>
  <si>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</si>
  <si>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</si>
  <si>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</si>
  <si>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</si>
  <si>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</si>
  <si>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</si>
  <si>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</si>
  <si>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</si>
  <si>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</si>
  <si>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</si>
  <si>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</si>
  <si>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</si>
  <si>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</si>
  <si>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</si>
  <si>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</si>
  <si>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</si>
  <si>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</si>
  <si>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</si>
  <si>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</si>
  <si>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</si>
  <si>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</si>
  <si>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</si>
  <si>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</si>
  <si>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</si>
  <si>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</si>
  <si>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</si>
  <si>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</si>
  <si>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</si>
  <si>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</si>
  <si>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</si>
  <si>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</si>
  <si>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</si>
  <si>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</si>
  <si>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</si>
  <si>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</si>
  <si>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</si>
  <si>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</si>
  <si>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</si>
  <si>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</si>
  <si>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</si>
  <si>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</si>
  <si>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</si>
  <si>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</si>
  <si>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</si>
  <si>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</si>
  <si>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</si>
  <si>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</si>
  <si>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</si>
  <si>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</si>
  <si>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</si>
  <si>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</si>
  <si>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</si>
  <si>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</si>
  <si>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</si>
  <si>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</si>
  <si>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</si>
  <si>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</si>
  <si>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</si>
  <si>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</si>
  <si>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</si>
  <si>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</si>
  <si>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</si>
  <si>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</si>
  <si>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</si>
  <si>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</si>
  <si>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</si>
  <si>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</si>
  <si>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</si>
  <si>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</si>
  <si>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</si>
  <si>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</si>
  <si>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</si>
  <si>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</si>
  <si>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</si>
  <si>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</si>
  <si>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</si>
  <si>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</si>
  <si>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</si>
  <si>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</si>
  <si>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</si>
  <si>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</si>
  <si>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</si>
  <si>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</si>
  <si>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</si>
  <si>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</si>
  <si>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</si>
  <si>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</si>
  <si>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</si>
  <si>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</si>
  <si>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</si>
  <si>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</si>
  <si>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</si>
  <si>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</si>
  <si>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</si>
  <si>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</si>
  <si>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</si>
  <si>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</si>
  <si>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</si>
  <si>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</si>
  <si>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</si>
  <si>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</si>
  <si>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</si>
  <si>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</si>
  <si>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</si>
  <si>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</si>
  <si>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</si>
  <si>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</si>
  <si>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</si>
  <si>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</si>
  <si>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</si>
  <si>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</si>
  <si>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</si>
  <si>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</si>
  <si>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</si>
  <si>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</si>
  <si>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</si>
  <si>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</si>
  <si>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</si>
  <si>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</si>
  <si>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</si>
  <si>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</si>
  <si>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</si>
  <si>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</si>
  <si>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</si>
  <si>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</si>
  <si>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</si>
  <si>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</si>
  <si>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</si>
  <si>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</si>
  <si>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</si>
  <si>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</si>
  <si>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</si>
  <si>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</si>
  <si>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</si>
  <si>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</si>
  <si>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</si>
  <si>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</si>
  <si>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</si>
  <si>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</si>
  <si>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</si>
  <si>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</si>
  <si>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</si>
  <si>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</si>
  <si>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</si>
  <si>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</si>
  <si>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</si>
  <si>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</si>
  <si>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</si>
  <si>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</si>
  <si>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</si>
  <si>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</si>
  <si>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</si>
  <si>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</si>
  <si>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</si>
  <si>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</si>
  <si>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</si>
  <si>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</si>
  <si>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</si>
  <si>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</si>
  <si>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</si>
  <si>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</si>
  <si>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</si>
  <si>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</si>
  <si>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</si>
  <si>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</si>
  <si>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</si>
  <si>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</si>
  <si>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</si>
  <si>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</si>
  <si>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</si>
  <si>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</si>
  <si>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</si>
  <si>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</si>
  <si>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</si>
  <si>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</si>
  <si>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</si>
  <si>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</si>
  <si>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</si>
  <si>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</si>
  <si>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</si>
  <si>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</si>
  <si>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</si>
  <si>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</si>
  <si>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</si>
  <si>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</si>
  <si>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</si>
  <si>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</si>
  <si>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</si>
  <si>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</si>
  <si>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</si>
  <si>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</si>
  <si>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</si>
  <si>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</si>
  <si>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</si>
  <si>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</si>
  <si>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</si>
  <si>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</si>
  <si>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</si>
  <si>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</si>
  <si>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</si>
  <si>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</si>
  <si>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</si>
  <si>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</si>
  <si>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</si>
  <si>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</si>
  <si>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</si>
  <si>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</si>
  <si>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</si>
  <si>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</si>
  <si>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</si>
  <si>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</si>
  <si>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</si>
  <si>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</si>
  <si>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</si>
  <si>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</si>
  <si>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</si>
  <si>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</si>
  <si>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</si>
  <si>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</si>
  <si>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</si>
  <si>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</si>
  <si>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</si>
  <si>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</si>
  <si>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</si>
  <si>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</si>
  <si>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</si>
  <si>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</si>
  <si>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</si>
  <si>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</si>
  <si>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</si>
  <si>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</si>
  <si>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</si>
  <si>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</si>
  <si>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</si>
  <si>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</si>
  <si>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</si>
  <si>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</si>
  <si>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</si>
  <si>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</si>
  <si>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</si>
  <si>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</si>
  <si>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</si>
  <si>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</si>
  <si>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</si>
  <si>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</si>
  <si>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</si>
  <si>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</si>
  <si>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</si>
  <si>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</si>
  <si>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</si>
  <si>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</si>
  <si>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</si>
  <si>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</si>
  <si>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</si>
  <si>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</si>
  <si>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</si>
  <si>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</si>
  <si>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</si>
  <si>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</si>
  <si>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</si>
  <si>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</si>
  <si>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</si>
  <si>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</si>
  <si>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</si>
  <si>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</si>
  <si>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</si>
  <si>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</si>
  <si>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</si>
  <si>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</si>
  <si>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</si>
  <si>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</si>
  <si>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</si>
  <si>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</si>
  <si>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</si>
  <si>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</si>
  <si>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</si>
  <si>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</si>
  <si>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</si>
  <si>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</si>
  <si>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</si>
  <si>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</si>
  <si>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</si>
  <si>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</si>
  <si>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</si>
  <si>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</si>
  <si>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</si>
  <si>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</si>
  <si>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</si>
  <si>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</si>
  <si>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</si>
  <si>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</si>
  <si>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</si>
  <si>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</si>
  <si>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</si>
  <si>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</si>
  <si>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</si>
  <si>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</si>
  <si>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</si>
  <si>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</si>
  <si>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</si>
  <si>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</si>
  <si>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</si>
  <si>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</si>
  <si>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</si>
  <si>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</si>
  <si>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</si>
  <si>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</si>
  <si>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</si>
  <si>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</si>
  <si>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</si>
  <si>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</si>
  <si>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</si>
  <si>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</si>
  <si>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</si>
  <si>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</si>
  <si>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</si>
  <si>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</si>
  <si>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</si>
  <si>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</si>
  <si>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</si>
  <si>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</si>
  <si>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</si>
  <si>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</si>
  <si>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</si>
  <si>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</si>
  <si>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</si>
  <si>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</si>
  <si>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</si>
  <si>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</si>
  <si>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</si>
  <si>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</si>
  <si>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</si>
  <si>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</si>
  <si>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</si>
  <si>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</si>
  <si>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</si>
  <si>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</si>
  <si>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</si>
  <si>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</si>
  <si>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</si>
  <si>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</si>
  <si>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</si>
  <si>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</si>
  <si>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</si>
  <si>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</si>
  <si>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</si>
  <si>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</si>
  <si>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</si>
  <si>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</si>
  <si>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</si>
  <si>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</si>
  <si>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</si>
  <si>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</si>
  <si>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</si>
  <si>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</si>
  <si>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</si>
  <si>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</si>
  <si>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</si>
  <si>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</si>
  <si>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</si>
  <si>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</si>
  <si>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</si>
  <si>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</si>
  <si>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</si>
  <si>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</si>
  <si>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</si>
  <si>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</si>
  <si>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</si>
  <si>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</si>
  <si>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</si>
  <si>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</si>
  <si>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</si>
  <si>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</si>
  <si>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</si>
  <si>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</si>
  <si>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</si>
  <si>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</si>
  <si>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</si>
  <si>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</si>
  <si>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</si>
  <si>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</si>
  <si>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</si>
  <si>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</si>
  <si>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</si>
  <si>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</si>
  <si>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</si>
  <si>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</si>
  <si>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</si>
  <si>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</si>
  <si>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</si>
  <si>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</si>
  <si>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</si>
  <si>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</si>
  <si>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</si>
  <si>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</si>
  <si>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</si>
  <si>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</si>
  <si>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</si>
  <si>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</si>
  <si>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</si>
  <si>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</si>
  <si>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</si>
  <si>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</si>
  <si>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</si>
  <si>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</si>
  <si>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</si>
  <si>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</si>
  <si>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</si>
  <si>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</si>
  <si>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</si>
  <si>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</si>
  <si>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</si>
  <si>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</si>
  <si>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</si>
  <si>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</si>
  <si>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</si>
  <si>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</si>
  <si>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</si>
  <si>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</si>
  <si>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</si>
  <si>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</si>
  <si>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</si>
  <si>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</si>
  <si>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</si>
  <si>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</si>
  <si>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</si>
  <si>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</si>
  <si>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</si>
  <si>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</si>
  <si>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</si>
  <si>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</si>
  <si>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</si>
  <si>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</si>
  <si>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</si>
  <si>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</si>
  <si>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</si>
  <si>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</si>
  <si>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</si>
  <si>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</si>
  <si>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</si>
  <si>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</si>
  <si>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</si>
  <si>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</si>
  <si>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</si>
  <si>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</si>
  <si>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</si>
  <si>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</si>
  <si>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</si>
  <si>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</si>
  <si>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</si>
  <si>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</si>
  <si>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</si>
  <si>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</si>
  <si>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</si>
  <si>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</si>
  <si>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</si>
  <si>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</si>
  <si>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</si>
  <si>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</si>
  <si>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</si>
  <si>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</si>
  <si>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</si>
  <si>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</si>
  <si>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</si>
  <si>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</si>
  <si>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</si>
  <si>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</si>
  <si>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</si>
  <si>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</si>
  <si>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</si>
  <si>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</si>
  <si>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</si>
  <si>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</si>
  <si>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</si>
  <si>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</si>
  <si>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</si>
  <si>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</si>
  <si>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</si>
  <si>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</si>
  <si>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</si>
  <si>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</si>
  <si>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</si>
  <si>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</si>
  <si>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</si>
  <si>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</si>
  <si>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</si>
  <si>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</si>
  <si>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</si>
  <si>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</si>
  <si>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</si>
  <si>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</si>
  <si>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</si>
  <si>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</si>
  <si>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</si>
  <si>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</si>
  <si>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</si>
  <si>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</si>
  <si>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</si>
  <si>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</si>
  <si>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</si>
  <si>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</si>
  <si>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</si>
  <si>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</si>
  <si>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</si>
  <si>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</si>
  <si>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</si>
  <si>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</si>
  <si>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</si>
  <si>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</si>
  <si>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</si>
  <si>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</si>
  <si>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</si>
  <si>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</si>
  <si>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</si>
  <si>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</si>
  <si>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</si>
  <si>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</si>
  <si>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</si>
  <si>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</si>
  <si>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</si>
  <si>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</si>
  <si>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</si>
  <si>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</si>
  <si>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</si>
  <si>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</si>
  <si>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</si>
  <si>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</si>
  <si>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</si>
  <si>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</si>
  <si>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</si>
  <si>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</si>
  <si>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</si>
  <si>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</si>
  <si>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</si>
  <si>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</si>
  <si>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</si>
  <si>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</si>
  <si>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</si>
  <si>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</si>
  <si>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</si>
  <si>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</si>
  <si>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</si>
  <si>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</si>
  <si>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</si>
  <si>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</si>
  <si>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</si>
  <si>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</si>
  <si>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</si>
  <si>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</si>
  <si>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</si>
  <si>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</si>
  <si>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</si>
  <si>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</si>
  <si>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</si>
  <si>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</si>
  <si>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</si>
  <si>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</si>
  <si>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</si>
  <si>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</si>
  <si>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</si>
  <si>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</si>
  <si>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</si>
  <si>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</si>
  <si>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</si>
  <si>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</si>
  <si>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</si>
  <si>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</si>
  <si>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</si>
  <si>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</si>
  <si>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</si>
  <si>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</si>
  <si>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</si>
  <si>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</si>
  <si>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</si>
  <si>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</si>
  <si>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</si>
  <si>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</si>
  <si>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</si>
  <si>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</si>
  <si>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</si>
  <si>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</si>
  <si>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</si>
  <si>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</si>
  <si>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</si>
  <si>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</si>
  <si>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</si>
  <si>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</si>
  <si>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</si>
  <si>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</si>
  <si>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</si>
  <si>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</si>
  <si>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</si>
  <si>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</si>
  <si>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</si>
  <si>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</si>
  <si>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</si>
  <si>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</si>
  <si>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</si>
  <si>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</si>
  <si>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</si>
  <si>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</si>
  <si>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</si>
  <si>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</si>
  <si>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</si>
  <si>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</si>
  <si>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</si>
  <si>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</si>
  <si>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</si>
  <si>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</si>
  <si>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</si>
  <si>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</si>
  <si>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</si>
  <si>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</si>
  <si>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</si>
  <si>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</si>
  <si>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</si>
  <si>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</si>
  <si>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</si>
  <si>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</si>
  <si>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</si>
  <si>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</si>
  <si>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</si>
  <si>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</si>
  <si>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</si>
  <si>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</si>
  <si>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</si>
  <si>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</si>
  <si>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</si>
  <si>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</si>
  <si>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</si>
  <si>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</si>
  <si>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</si>
  <si>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</si>
  <si>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</si>
  <si>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</si>
  <si>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</si>
  <si>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</si>
  <si>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</si>
  <si>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</si>
  <si>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</si>
  <si>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</si>
  <si>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</si>
  <si>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</si>
  <si>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</si>
  <si>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</si>
  <si>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</si>
  <si>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</si>
  <si>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</si>
  <si>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</si>
  <si>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</si>
  <si>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</si>
  <si>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</si>
  <si>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</si>
  <si>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</si>
  <si>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</si>
  <si>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</si>
  <si>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</si>
  <si>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</si>
  <si>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</si>
  <si>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</si>
  <si>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</si>
  <si>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</si>
  <si>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</si>
  <si>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</si>
  <si>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</si>
  <si>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</si>
  <si>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</si>
  <si>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</si>
  <si>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</si>
  <si>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</si>
  <si>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</si>
  <si>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</si>
  <si>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</si>
  <si>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</si>
  <si>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</si>
  <si>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</si>
  <si>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</si>
  <si>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</si>
  <si>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</si>
  <si>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</si>
  <si>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</si>
  <si>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</si>
  <si>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</si>
  <si>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</si>
  <si>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</si>
  <si>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</si>
  <si>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</si>
  <si>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</si>
  <si>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</si>
  <si>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</si>
  <si>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</si>
  <si>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</si>
  <si>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</si>
  <si>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</si>
  <si>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</si>
  <si>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</si>
  <si>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</si>
  <si>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</si>
  <si>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</si>
  <si>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</si>
  <si>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</si>
  <si>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</si>
  <si>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</si>
  <si>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</si>
  <si>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</si>
  <si>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</si>
  <si>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</si>
  <si>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</si>
  <si>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</si>
  <si>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</si>
  <si>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</si>
  <si>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</si>
  <si>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</si>
  <si>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</si>
  <si>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</si>
  <si>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</si>
  <si>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</si>
  <si>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</si>
  <si>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</si>
  <si>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</si>
  <si>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</si>
  <si>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</si>
  <si>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</si>
  <si>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</si>
  <si>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</si>
  <si>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</si>
  <si>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</si>
  <si>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</si>
  <si>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</si>
  <si>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</si>
  <si>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</si>
  <si>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</si>
  <si>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</si>
  <si>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</si>
  <si>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</si>
  <si>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</si>
  <si>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</si>
  <si>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</si>
  <si>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</si>
  <si>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</si>
  <si>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</si>
  <si>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</si>
  <si>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</si>
  <si>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</si>
  <si>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</si>
  <si>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</si>
  <si>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</si>
  <si>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</si>
  <si>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</si>
  <si>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</si>
  <si>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</si>
  <si>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</si>
  <si>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</si>
  <si>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</si>
  <si>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</si>
  <si>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</si>
  <si>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</si>
  <si>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</si>
  <si>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</si>
  <si>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</si>
  <si>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</si>
  <si>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</si>
  <si>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</si>
  <si>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</si>
  <si>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</si>
  <si>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</si>
  <si>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</si>
  <si>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</si>
  <si>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</si>
  <si>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</si>
  <si>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</si>
  <si>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</si>
  <si>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</si>
  <si>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</si>
  <si>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</si>
  <si>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</si>
  <si>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</si>
  <si>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</si>
  <si>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</si>
  <si>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</si>
  <si>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</si>
  <si>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</si>
  <si>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</si>
  <si>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</si>
  <si>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</si>
  <si>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</si>
  <si>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</si>
  <si>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</si>
  <si>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</si>
  <si>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</si>
  <si>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</si>
  <si>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</si>
  <si>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</si>
  <si>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</si>
  <si>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</si>
  <si>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</si>
  <si>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</si>
  <si>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</si>
  <si>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</si>
  <si>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</si>
  <si>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</si>
  <si>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</si>
  <si>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</si>
  <si>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</si>
  <si>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</si>
  <si>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</si>
  <si>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</si>
  <si>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</si>
  <si>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</si>
  <si>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</si>
  <si>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</si>
  <si>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</si>
  <si>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</si>
  <si>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</si>
  <si>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</si>
  <si>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</si>
  <si>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</si>
  <si>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</si>
  <si>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</si>
  <si>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</si>
  <si>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</si>
  <si>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</si>
  <si>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</si>
  <si>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</si>
  <si>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</si>
  <si>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</si>
  <si>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</si>
  <si>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</si>
  <si>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</si>
  <si>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</si>
  <si>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</si>
  <si>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</si>
  <si>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</si>
  <si>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</si>
  <si>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</si>
  <si>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</si>
  <si>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</si>
  <si>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</si>
  <si>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</si>
  <si>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</si>
  <si>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</si>
  <si>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</si>
  <si>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</si>
  <si>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</si>
  <si>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</si>
  <si>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</si>
  <si>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</si>
  <si>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</si>
  <si>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</si>
  <si>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</si>
  <si>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</si>
  <si>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</si>
  <si>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</si>
  <si>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</si>
  <si>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</si>
  <si>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</si>
  <si>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</si>
  <si>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</si>
  <si>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</si>
  <si>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</si>
  <si>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</si>
  <si>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</si>
  <si>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</si>
  <si>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</si>
  <si>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</si>
  <si>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</si>
  <si>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</si>
  <si>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</si>
  <si>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</si>
  <si>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</si>
  <si>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</si>
  <si>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</si>
  <si>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</si>
  <si>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</si>
  <si>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</si>
  <si>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</si>
  <si>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</si>
  <si>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</si>
  <si>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</si>
  <si>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</si>
  <si>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</si>
  <si>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</si>
  <si>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</si>
  <si>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</si>
  <si>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</si>
  <si>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</si>
  <si>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</si>
  <si>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</si>
  <si>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</si>
  <si>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</si>
  <si>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</si>
  <si>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</si>
  <si>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</si>
  <si>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</si>
  <si>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</si>
  <si>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</si>
  <si>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</si>
  <si>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</si>
  <si>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</si>
  <si>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</si>
  <si>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</si>
  <si>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</si>
  <si>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</si>
  <si>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</si>
  <si>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</si>
  <si>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</si>
  <si>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</si>
  <si>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</si>
  <si>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</si>
  <si>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</si>
  <si>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</si>
  <si>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</si>
  <si>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</si>
  <si>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</si>
  <si>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</si>
  <si>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</si>
  <si>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</si>
  <si>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</si>
  <si>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</si>
  <si>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</si>
  <si>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</si>
  <si>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</si>
  <si>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</si>
  <si>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</si>
  <si>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</si>
  <si>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</si>
  <si>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</si>
  <si>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</si>
  <si>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</si>
  <si>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</si>
  <si>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</si>
  <si>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</si>
  <si>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</si>
  <si>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</si>
  <si>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</si>
  <si>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</si>
  <si>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</si>
  <si>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</si>
  <si>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</si>
  <si>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</si>
  <si>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</si>
  <si>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</si>
  <si>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</si>
  <si>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</si>
  <si>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</si>
  <si>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</si>
  <si>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</si>
  <si>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</si>
  <si>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</si>
  <si>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</si>
  <si>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</si>
  <si>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</si>
  <si>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</si>
  <si>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</si>
  <si>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</si>
  <si>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</si>
  <si>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</si>
  <si>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</si>
  <si>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</si>
  <si>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</si>
  <si>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</si>
  <si>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</si>
  <si>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</si>
  <si>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</si>
  <si>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</si>
  <si>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</si>
  <si>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</si>
  <si>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</si>
  <si>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</si>
  <si>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</si>
  <si>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</si>
  <si>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</si>
  <si>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</si>
  <si>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</si>
  <si>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</si>
  <si>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</si>
  <si>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</si>
  <si>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</si>
  <si>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</si>
  <si>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</si>
  <si>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</si>
  <si>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</si>
  <si>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</si>
  <si>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</si>
  <si>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</si>
  <si>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</si>
  <si>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</si>
  <si>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</si>
  <si>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</si>
  <si>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</si>
  <si>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</si>
  <si>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</si>
  <si>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</si>
  <si>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</si>
  <si>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</si>
  <si>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</si>
  <si>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</si>
  <si>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</si>
  <si>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</si>
  <si>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</si>
  <si>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</si>
  <si>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</si>
  <si>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</si>
  <si>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</si>
  <si>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</si>
  <si>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</si>
  <si>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</si>
  <si>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</si>
  <si>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</si>
  <si>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</si>
  <si>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</si>
  <si>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</si>
  <si>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</si>
  <si>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</si>
  <si>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</si>
  <si>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</si>
  <si>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</si>
  <si>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</si>
  <si>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</si>
  <si>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</si>
  <si>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</si>
  <si>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</si>
  <si>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</si>
  <si>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</si>
  <si>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</si>
  <si>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</si>
  <si>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</si>
  <si>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</si>
  <si>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</si>
  <si>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</si>
  <si>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</si>
  <si>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</si>
  <si>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</si>
  <si>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</si>
  <si>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</si>
  <si>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</si>
  <si>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</si>
  <si>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</si>
  <si>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</si>
  <si>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</si>
  <si>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</si>
  <si>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</si>
  <si>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</si>
  <si>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</si>
  <si>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</si>
  <si>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</si>
  <si>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</si>
  <si>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</si>
  <si>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</si>
  <si>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</si>
  <si>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</si>
  <si>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</si>
  <si>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</si>
  <si>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</si>
  <si>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</si>
  <si>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</si>
  <si>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</si>
  <si>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</si>
  <si>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</si>
  <si>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</si>
  <si>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</si>
  <si>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</si>
  <si>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</si>
  <si>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</si>
  <si>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</si>
  <si>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</si>
  <si>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</si>
  <si>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</si>
  <si>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</si>
  <si>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</si>
  <si>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</si>
  <si>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</si>
  <si>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</si>
  <si>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</si>
  <si>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</si>
  <si>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</si>
  <si>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</si>
  <si>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</si>
  <si>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</si>
  <si>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</si>
  <si>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</si>
  <si>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</si>
  <si>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</si>
  <si>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</si>
  <si>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</si>
  <si>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</si>
  <si>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</si>
  <si>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</si>
  <si>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</si>
  <si>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</si>
  <si>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</si>
  <si>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</si>
  <si>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</si>
  <si>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</si>
  <si>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</si>
  <si>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</si>
  <si>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</si>
  <si>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</si>
  <si>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</si>
  <si>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</si>
  <si>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</si>
  <si>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</si>
  <si>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</si>
  <si>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</si>
  <si>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</si>
  <si>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</si>
  <si>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</si>
  <si>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</si>
  <si>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</si>
  <si>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</si>
  <si>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</si>
  <si>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</si>
  <si>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</si>
  <si>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</si>
  <si>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</si>
  <si>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</si>
  <si>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</si>
  <si>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</si>
  <si>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</si>
  <si>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</si>
  <si>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</si>
  <si>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</si>
  <si>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</si>
  <si>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</si>
  <si>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</si>
  <si>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</si>
  <si>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</si>
  <si>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</si>
  <si>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</si>
  <si>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</si>
  <si>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</si>
  <si>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</si>
  <si>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</si>
  <si>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</si>
  <si>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</si>
  <si>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</si>
  <si>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</si>
  <si>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</si>
  <si>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</si>
  <si>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</si>
  <si>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</si>
  <si>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</si>
  <si>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</si>
  <si>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</si>
  <si>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</si>
  <si>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</si>
  <si>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</si>
  <si>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</si>
  <si>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</si>
  <si>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</si>
  <si>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</si>
  <si>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</si>
  <si>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</si>
  <si>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</si>
  <si>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</si>
  <si>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</si>
  <si>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</si>
  <si>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</si>
  <si>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</si>
  <si>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</si>
  <si>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</si>
  <si>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</si>
  <si>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</si>
  <si>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</si>
  <si>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</si>
  <si>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</si>
  <si>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</si>
  <si>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</si>
  <si>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</si>
  <si>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</si>
  <si>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</si>
  <si>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</si>
  <si>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</si>
  <si>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</si>
  <si>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</si>
  <si>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</si>
  <si>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</si>
  <si>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</si>
  <si>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</si>
  <si>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</si>
  <si>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</si>
  <si>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</si>
  <si>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</si>
  <si>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</si>
  <si>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</si>
  <si>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</si>
  <si>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</si>
  <si>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</si>
  <si>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</si>
  <si>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</si>
  <si>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</si>
  <si>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</si>
  <si>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</si>
  <si>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</si>
  <si>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</si>
  <si>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</si>
  <si>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</si>
  <si>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</si>
  <si>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</si>
  <si>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</si>
  <si>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</si>
  <si>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</si>
  <si>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</si>
  <si>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</si>
  <si>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</si>
  <si>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</si>
  <si>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</si>
  <si>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</si>
  <si>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</si>
  <si>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</si>
  <si>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</si>
  <si>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</si>
  <si>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</si>
  <si>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</si>
  <si>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</si>
  <si>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</si>
  <si>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</si>
  <si>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</si>
  <si>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</si>
  <si>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</si>
  <si>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</si>
  <si>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</si>
  <si>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</si>
  <si>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</si>
  <si>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</si>
  <si>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</si>
  <si>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</si>
  <si>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</si>
  <si>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</si>
  <si>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</si>
  <si>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</si>
  <si>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</si>
  <si>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</si>
  <si>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</si>
  <si>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</si>
  <si>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</si>
  <si>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</si>
  <si>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</si>
  <si>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</si>
  <si>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</si>
  <si>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</si>
  <si>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</si>
  <si>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</si>
  <si>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</si>
  <si>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</si>
  <si>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</si>
  <si>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</si>
  <si>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</si>
  <si>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</si>
  <si>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</si>
  <si>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</si>
  <si>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</si>
  <si>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</si>
  <si>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</si>
  <si>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</si>
  <si>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</si>
  <si>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</si>
  <si>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</si>
  <si>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</si>
  <si>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</si>
  <si>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</si>
  <si>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</si>
  <si>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</si>
  <si>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</si>
  <si>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</si>
  <si>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</si>
  <si>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</si>
  <si>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</si>
  <si>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</si>
  <si>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</si>
  <si>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</si>
  <si>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</si>
  <si>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</si>
  <si>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</si>
  <si>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</si>
  <si>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</si>
  <si>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</si>
  <si>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</si>
  <si>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</si>
  <si>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</si>
  <si>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</si>
  <si>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</si>
  <si>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</si>
  <si>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</si>
  <si>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</si>
  <si>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</si>
  <si>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</si>
  <si>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</si>
  <si>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</si>
  <si>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</si>
  <si>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</si>
  <si>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</si>
  <si>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</si>
  <si>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</si>
  <si>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</si>
  <si>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</si>
  <si>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</si>
  <si>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</si>
  <si>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</si>
  <si>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</si>
  <si>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</si>
  <si>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</si>
  <si>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</si>
  <si>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</si>
  <si>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</si>
  <si>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</si>
  <si>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</si>
  <si>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</si>
  <si>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</si>
  <si>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</si>
  <si>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</si>
  <si>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</si>
  <si>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</si>
  <si>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</si>
  <si>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</si>
  <si>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</si>
  <si>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</si>
  <si>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</si>
  <si>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</si>
  <si>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</si>
  <si>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</si>
  <si>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</si>
  <si>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</si>
  <si>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</si>
  <si>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</si>
  <si>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</si>
  <si>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</si>
  <si>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</si>
  <si>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</si>
  <si>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</si>
  <si>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</si>
  <si>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</si>
  <si>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</si>
  <si>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</si>
  <si>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</si>
  <si>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</si>
  <si>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</si>
  <si>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</si>
  <si>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</si>
  <si>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</si>
  <si>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</si>
  <si>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</si>
  <si>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</si>
  <si>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</si>
  <si>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</si>
  <si>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</si>
  <si>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</si>
  <si>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</si>
  <si>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</si>
  <si>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</si>
  <si>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</si>
  <si>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</si>
  <si>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</si>
  <si>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</si>
  <si>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</si>
  <si>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</si>
  <si>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</si>
  <si>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</si>
  <si>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</si>
  <si>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</si>
  <si>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</si>
  <si>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</si>
  <si>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</si>
  <si>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</si>
  <si>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</si>
  <si>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</si>
  <si>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</si>
  <si>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</si>
  <si>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</si>
  <si>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</si>
  <si>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</si>
  <si>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</si>
  <si>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</si>
  <si>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</si>
  <si>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</si>
  <si>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</si>
  <si>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</si>
  <si>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</si>
  <si>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</si>
  <si>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</si>
  <si>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</si>
  <si>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</si>
  <si>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</si>
  <si>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</si>
  <si>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</si>
  <si>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</si>
  <si>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</si>
  <si>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</si>
  <si>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</si>
  <si>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</si>
  <si>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</si>
  <si>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</si>
  <si>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</si>
  <si>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</si>
  <si>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</si>
  <si>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</si>
  <si>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</si>
  <si>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</si>
  <si>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</si>
  <si>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</si>
  <si>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</si>
  <si>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</si>
  <si>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</si>
  <si>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</si>
  <si>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</si>
  <si>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</si>
  <si>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</si>
  <si>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</si>
  <si>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</si>
  <si>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</si>
  <si>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</si>
  <si>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</si>
  <si>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</si>
  <si>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</si>
  <si>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</si>
  <si>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</si>
  <si>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</si>
  <si>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</si>
  <si>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</si>
  <si>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</si>
  <si>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</si>
  <si>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</si>
  <si>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</si>
  <si>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</si>
  <si>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</si>
  <si>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</si>
  <si>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</si>
  <si>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</si>
  <si>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</si>
  <si>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</si>
  <si>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</si>
  <si>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</si>
  <si>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</si>
  <si>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</si>
  <si>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</si>
  <si>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</si>
  <si>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</si>
  <si>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</si>
  <si>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</si>
  <si>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</si>
  <si>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</si>
  <si>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</si>
  <si>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</si>
  <si>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</si>
  <si>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</si>
  <si>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</si>
  <si>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</si>
  <si>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</si>
  <si>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</si>
  <si>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</si>
  <si>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</si>
  <si>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</si>
  <si>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</si>
  <si>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</si>
  <si>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</si>
  <si>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</si>
  <si>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</si>
  <si>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</si>
  <si>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</si>
  <si>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</si>
  <si>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</si>
  <si>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</si>
  <si>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</si>
  <si>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</si>
  <si>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</si>
  <si>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</si>
  <si>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</si>
  <si>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</si>
  <si>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</si>
  <si>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</si>
  <si>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</si>
  <si>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</si>
  <si>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</si>
  <si>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</si>
  <si>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</si>
  <si>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</si>
  <si>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</si>
  <si>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</si>
  <si>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</si>
  <si>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</si>
  <si>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</si>
  <si>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</si>
  <si>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</si>
  <si>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</si>
  <si>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</si>
  <si>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</si>
  <si>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</si>
  <si>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</si>
  <si>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</si>
  <si>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</si>
  <si>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</si>
  <si>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</si>
  <si>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</si>
  <si>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</si>
  <si>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</si>
  <si>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</si>
  <si>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</si>
  <si>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</si>
  <si>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</si>
  <si>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</si>
  <si>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</si>
  <si>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</si>
  <si>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</si>
  <si>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</si>
  <si>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</si>
  <si>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</si>
  <si>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</si>
  <si>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</si>
  <si>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</si>
  <si>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</si>
  <si>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</si>
  <si>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</si>
  <si>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</si>
  <si>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</si>
  <si>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</si>
  <si>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</si>
  <si>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</si>
  <si>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</si>
  <si>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</si>
  <si>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</si>
  <si>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</si>
  <si>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</si>
  <si>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</si>
  <si>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</si>
  <si>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</si>
  <si>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</si>
  <si>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</si>
  <si>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</si>
  <si>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</si>
  <si>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</si>
  <si>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</si>
  <si>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</si>
  <si>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</si>
  <si>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</si>
  <si>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</si>
  <si>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</si>
  <si>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</si>
  <si>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</si>
  <si>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</si>
  <si>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</si>
  <si>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</si>
  <si>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</si>
  <si>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</si>
  <si>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</si>
  <si>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</si>
  <si>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</si>
  <si>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</si>
  <si>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</si>
  <si>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</si>
  <si>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</si>
  <si>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</si>
  <si>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</si>
  <si>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</si>
  <si>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</si>
  <si>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</si>
  <si>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</si>
  <si>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</si>
  <si>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</si>
  <si>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</si>
  <si>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</si>
  <si>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</si>
  <si>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</si>
  <si>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</si>
  <si>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</si>
  <si>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</si>
  <si>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</si>
  <si>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</si>
  <si>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</si>
  <si>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</si>
  <si>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</si>
  <si>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</si>
  <si>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</si>
  <si>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</si>
  <si>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</si>
  <si>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</si>
  <si>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</si>
  <si>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</si>
  <si>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</si>
  <si>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</si>
  <si>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</si>
  <si>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</si>
  <si>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</si>
  <si>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</si>
  <si>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</si>
  <si>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</si>
  <si>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</si>
  <si>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</si>
  <si>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</si>
  <si>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</si>
  <si>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</si>
  <si>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</si>
  <si>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</si>
  <si>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</si>
  <si>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</si>
  <si>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</si>
  <si>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</si>
  <si>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</si>
  <si>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</si>
  <si>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</si>
  <si>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</si>
  <si>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</si>
  <si>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</si>
  <si>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</si>
  <si>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</si>
  <si>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</si>
  <si>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</si>
  <si>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</si>
  <si>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</si>
  <si>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</si>
  <si>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</si>
  <si>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</si>
  <si>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</si>
  <si>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</si>
  <si>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</si>
  <si>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</si>
  <si>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</si>
  <si>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</si>
  <si>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</si>
  <si>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</si>
  <si>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</si>
  <si>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</si>
  <si>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</si>
  <si>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</si>
  <si>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</si>
  <si>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</si>
  <si>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</si>
  <si>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</si>
  <si>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</si>
  <si>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</si>
  <si>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</si>
  <si>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</si>
  <si>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</si>
  <si>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</si>
  <si>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</si>
  <si>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</si>
  <si>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</si>
  <si>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</si>
  <si>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</si>
  <si>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</si>
  <si>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</si>
  <si>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</si>
  <si>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</si>
  <si>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</si>
  <si>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</si>
  <si>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</si>
  <si>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</si>
  <si>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</si>
  <si>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</si>
  <si>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</si>
  <si>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</si>
  <si>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</si>
  <si>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</si>
  <si>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</si>
  <si>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</si>
  <si>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</si>
  <si>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</si>
  <si>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</si>
  <si>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</si>
  <si>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</si>
  <si>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</si>
  <si>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</si>
  <si>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</si>
  <si>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</si>
  <si>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</si>
  <si>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</si>
  <si>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</si>
  <si>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</si>
  <si>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</si>
  <si>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</si>
  <si>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</si>
  <si>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</si>
  <si>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</si>
  <si>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</si>
  <si>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</si>
  <si>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</si>
  <si>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</si>
  <si>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</si>
  <si>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</si>
  <si>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</si>
  <si>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</si>
  <si>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</si>
  <si>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</si>
  <si>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</si>
  <si>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</si>
  <si>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</si>
  <si>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</si>
  <si>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</si>
  <si>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</si>
  <si>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</si>
  <si>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</si>
  <si>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</si>
  <si>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</si>
  <si>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</si>
  <si>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</si>
  <si>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</si>
  <si>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</si>
  <si>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</si>
  <si>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</si>
  <si>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</si>
  <si>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</si>
  <si>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</si>
  <si>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</si>
  <si>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</si>
  <si>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</si>
  <si>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</si>
  <si>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</si>
  <si>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</si>
  <si>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</si>
  <si>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</si>
  <si>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</si>
  <si>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</si>
  <si>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</si>
  <si>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</si>
  <si>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</si>
  <si>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</si>
  <si>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</si>
  <si>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</si>
  <si>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</si>
  <si>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</si>
  <si>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</si>
  <si>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</si>
  <si>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</si>
  <si>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</si>
  <si>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</si>
  <si>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</si>
  <si>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</si>
  <si>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</si>
  <si>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</si>
  <si>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</si>
  <si>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</si>
  <si>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</si>
  <si>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</si>
  <si>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</si>
  <si>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</si>
  <si>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</si>
  <si>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</si>
  <si>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</si>
  <si>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</si>
  <si>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</si>
  <si>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</si>
  <si>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</si>
  <si>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</si>
  <si>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</si>
  <si>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</si>
  <si>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</si>
  <si>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</si>
  <si>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</si>
  <si>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</si>
  <si>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</si>
  <si>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</si>
  <si>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</si>
  <si>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</si>
  <si>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</si>
  <si>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</si>
  <si>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</si>
  <si>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</si>
  <si>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</si>
  <si>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</si>
  <si>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</si>
  <si>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</si>
  <si>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</si>
  <si>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</si>
  <si>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</si>
  <si>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</si>
  <si>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</si>
  <si>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</si>
  <si>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</si>
  <si>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</si>
  <si>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</si>
  <si>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</si>
  <si>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</si>
  <si>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</si>
  <si>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</si>
  <si>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</si>
  <si>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</si>
  <si>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</si>
  <si>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</si>
  <si>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</si>
  <si>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</si>
  <si>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</si>
  <si>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</si>
  <si>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</si>
  <si>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</si>
  <si>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</si>
  <si>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</si>
  <si>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</si>
  <si>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</si>
  <si>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</si>
  <si>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</si>
  <si>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</si>
  <si>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</si>
  <si>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</si>
  <si>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</si>
  <si>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</si>
  <si>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</si>
  <si>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</si>
  <si>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</si>
  <si>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</si>
  <si>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</si>
  <si>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</si>
  <si>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</si>
  <si>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</si>
  <si>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</si>
  <si>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</si>
  <si>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</si>
  <si>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</si>
  <si>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</si>
  <si>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</si>
  <si>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</si>
  <si>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</si>
  <si>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</si>
  <si>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</si>
  <si>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</si>
  <si>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</si>
  <si>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</si>
  <si>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</si>
  <si>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</si>
  <si>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</si>
  <si>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</si>
  <si>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</si>
  <si>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</si>
  <si>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</si>
  <si>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</si>
  <si>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</si>
  <si>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</si>
  <si>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</si>
  <si>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</si>
  <si>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</si>
  <si>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</si>
  <si>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</si>
  <si>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</si>
  <si>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</si>
  <si>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</si>
  <si>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</si>
  <si>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</si>
  <si>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</si>
  <si>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</si>
  <si>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</si>
  <si>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</si>
  <si>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</si>
  <si>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</si>
  <si>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</si>
  <si>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</si>
  <si>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</si>
  <si>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</si>
  <si>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</si>
  <si>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</si>
  <si>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</si>
  <si>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</si>
  <si>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</si>
  <si>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</si>
  <si>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</si>
  <si>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</si>
  <si>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</si>
  <si>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</si>
  <si>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</si>
  <si>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</si>
  <si>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</si>
  <si>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</si>
  <si>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</si>
  <si>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</si>
  <si>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</si>
  <si>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</si>
  <si>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</si>
  <si>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</si>
  <si>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</si>
  <si>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</si>
  <si>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</si>
  <si>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</si>
  <si>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</si>
  <si>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</si>
  <si>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</si>
  <si>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</si>
  <si>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</si>
  <si>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</si>
  <si>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</si>
  <si>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</si>
  <si>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</si>
  <si>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</si>
  <si>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</si>
  <si>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</si>
  <si>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</si>
  <si>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</si>
  <si>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</si>
  <si>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</si>
  <si>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</si>
  <si>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</si>
  <si>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</si>
  <si>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</si>
  <si>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</si>
  <si>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</si>
  <si>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</si>
  <si>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</si>
  <si>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</si>
  <si>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</si>
  <si>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</si>
  <si>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</si>
  <si>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</si>
  <si>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</si>
  <si>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</si>
  <si>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</si>
  <si>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</si>
  <si>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</si>
  <si>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</si>
  <si>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</si>
  <si>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</si>
  <si>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</si>
  <si>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</si>
  <si>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</si>
  <si>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</si>
  <si>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</si>
  <si>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</si>
  <si>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</si>
  <si>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</si>
  <si>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</si>
  <si>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</si>
  <si>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</si>
  <si>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</si>
  <si>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</si>
  <si>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</si>
  <si>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</si>
  <si>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</si>
  <si>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</si>
  <si>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</si>
  <si>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</si>
  <si>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</si>
  <si>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</si>
  <si>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</si>
  <si>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</si>
  <si>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</si>
  <si>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</si>
  <si>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</si>
  <si>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</si>
  <si>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</si>
  <si>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</si>
  <si>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</si>
  <si>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</si>
  <si>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</si>
  <si>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</si>
  <si>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</si>
  <si>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</si>
  <si>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</si>
  <si>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</si>
  <si>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</si>
  <si>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</si>
  <si>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</si>
  <si>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</si>
  <si>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</si>
  <si>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</si>
  <si>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</si>
  <si>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</si>
  <si>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</si>
  <si>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</si>
  <si>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</si>
  <si>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</si>
  <si>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</si>
  <si>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</si>
  <si>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</si>
  <si>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</si>
  <si>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</si>
  <si>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</si>
  <si>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</si>
  <si>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</si>
  <si>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</si>
  <si>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</si>
  <si>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</si>
  <si>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</si>
  <si>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</si>
  <si>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</si>
  <si>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</si>
  <si>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</si>
  <si>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</si>
  <si>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</si>
  <si>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</si>
  <si>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</si>
  <si>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</si>
  <si>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</si>
  <si>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</si>
  <si>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</si>
  <si>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</si>
  <si>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</si>
  <si>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</si>
  <si>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</si>
  <si>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</si>
  <si>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</si>
  <si>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</si>
  <si>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</si>
  <si>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</si>
  <si>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</si>
  <si>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</si>
  <si>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</si>
  <si>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</si>
  <si>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</si>
  <si>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</si>
  <si>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</si>
  <si>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</si>
  <si>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</si>
  <si>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</si>
  <si>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</si>
  <si>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</si>
  <si>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</si>
  <si>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</si>
  <si>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</si>
  <si>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</si>
  <si>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</si>
  <si>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</si>
  <si>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</si>
  <si>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</si>
  <si>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</si>
  <si>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</si>
  <si>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</si>
  <si>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</si>
  <si>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</si>
  <si>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</si>
  <si>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</si>
  <si>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</si>
  <si>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</si>
  <si>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</si>
  <si>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</si>
  <si>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</si>
  <si>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</si>
  <si>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</si>
  <si>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</si>
  <si>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</si>
  <si>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</si>
  <si>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</si>
  <si>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</si>
  <si>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</si>
  <si>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</si>
  <si>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</si>
  <si>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</si>
  <si>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</si>
  <si>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</si>
  <si>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</si>
  <si>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</si>
  <si>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</si>
  <si>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</si>
  <si>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</si>
  <si>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</si>
  <si>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</si>
  <si>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</si>
  <si>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</si>
  <si>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</si>
  <si>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</si>
  <si>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</si>
  <si>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</si>
  <si>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</si>
  <si>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</si>
  <si>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</si>
  <si>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</si>
  <si>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</si>
  <si>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</si>
  <si>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</si>
  <si>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</si>
  <si>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</si>
  <si>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</si>
  <si>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</si>
  <si>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</si>
  <si>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</si>
  <si>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</si>
  <si>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</si>
  <si>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</si>
  <si>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</si>
  <si>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</si>
  <si>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</si>
  <si>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</si>
  <si>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</si>
  <si>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</si>
  <si>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</si>
  <si>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</si>
  <si>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</si>
  <si>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</si>
  <si>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</si>
  <si>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</si>
  <si>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</si>
  <si>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</si>
  <si>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</si>
  <si>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</si>
  <si>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</si>
  <si>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</si>
  <si>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</si>
  <si>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</si>
  <si>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</si>
  <si>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</si>
  <si>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</si>
  <si>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</si>
  <si>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</si>
  <si>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</si>
  <si>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</si>
  <si>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</si>
  <si>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</si>
  <si>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</si>
  <si>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</si>
  <si>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</si>
  <si>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</si>
  <si>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</si>
  <si>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</si>
  <si>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</si>
  <si>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</si>
  <si>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</si>
  <si>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</si>
  <si>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</si>
  <si>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</si>
  <si>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</si>
  <si>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</si>
  <si>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</si>
  <si>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</si>
  <si>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</si>
  <si>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</si>
  <si>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</si>
  <si>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</si>
  <si>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</si>
  <si>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</si>
  <si>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</si>
  <si>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</si>
  <si>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</si>
  <si>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</si>
  <si>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</si>
  <si>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</si>
  <si>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</si>
  <si>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</si>
  <si>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</si>
  <si>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</si>
  <si>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</si>
  <si>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</si>
  <si>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</si>
  <si>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</si>
  <si>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</si>
  <si>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</si>
  <si>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</si>
  <si>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</si>
  <si>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</si>
  <si>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</si>
  <si>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</si>
  <si>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</si>
  <si>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</si>
  <si>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</si>
  <si>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</si>
  <si>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</si>
  <si>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</si>
  <si>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</si>
  <si>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</si>
  <si>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</si>
  <si>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</si>
  <si>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</si>
  <si>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</si>
  <si>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</si>
  <si>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</si>
  <si>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</si>
  <si>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</si>
  <si>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</si>
  <si>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</si>
  <si>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</si>
  <si>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</si>
  <si>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</si>
  <si>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</si>
  <si>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</si>
  <si>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</si>
  <si>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</si>
  <si>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</si>
  <si>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</si>
  <si>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</si>
  <si>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</si>
  <si>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</si>
  <si>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</si>
  <si>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</si>
  <si>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</si>
  <si>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</si>
  <si>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</si>
  <si>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</si>
  <si>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</si>
  <si>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</si>
  <si>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</si>
  <si>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</si>
  <si>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</si>
  <si>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</si>
  <si>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</si>
  <si>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</si>
  <si>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</si>
  <si>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</si>
  <si>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</si>
  <si>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</si>
  <si>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</si>
  <si>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</si>
  <si>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</si>
  <si>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</si>
  <si>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</si>
  <si>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</si>
  <si>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</si>
  <si>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</si>
  <si>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</si>
  <si>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</si>
  <si>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</si>
  <si>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</si>
  <si>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</si>
  <si>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</si>
  <si>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</si>
  <si>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</si>
  <si>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</si>
  <si>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</si>
  <si>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</si>
  <si>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</si>
  <si>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</si>
  <si>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</si>
  <si>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</si>
  <si>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</si>
  <si>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</si>
  <si>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</si>
  <si>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</si>
  <si>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</si>
  <si>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</si>
  <si>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</si>
  <si>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</si>
  <si>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</si>
  <si>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</si>
  <si>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</si>
  <si>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</si>
  <si>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</si>
  <si>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</si>
  <si>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</si>
  <si>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</si>
  <si>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</si>
  <si>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</si>
  <si>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</si>
  <si>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</si>
  <si>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</si>
  <si>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</si>
  <si>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</si>
  <si>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</si>
  <si>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</si>
  <si>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</si>
  <si>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</si>
  <si>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</si>
  <si>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</si>
  <si>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</si>
  <si>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</si>
  <si>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</si>
  <si>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</si>
  <si>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</si>
  <si>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</si>
  <si>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</si>
  <si>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</si>
  <si>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</si>
  <si>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</si>
  <si>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</si>
  <si>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</si>
  <si>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</si>
  <si>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</si>
  <si>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</si>
  <si>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</si>
  <si>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</si>
  <si>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</si>
  <si>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</si>
  <si>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</si>
  <si>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</si>
  <si>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</si>
  <si>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</si>
  <si>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</si>
  <si>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</si>
  <si>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</si>
  <si>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</si>
  <si>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</si>
  <si>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</si>
  <si>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</si>
  <si>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</si>
  <si>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</si>
  <si>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</si>
  <si>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</si>
  <si>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</si>
  <si>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</si>
  <si>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</si>
  <si>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</si>
  <si>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</si>
  <si>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</si>
  <si>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</si>
  <si>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</si>
  <si>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</si>
  <si>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</si>
  <si>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</si>
  <si>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</si>
  <si>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</si>
  <si>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</si>
  <si>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</si>
  <si>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</si>
  <si>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</si>
  <si>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</si>
  <si>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</si>
  <si>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</si>
  <si>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</si>
  <si>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</si>
  <si>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</si>
  <si>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</si>
  <si>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</si>
  <si>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</si>
  <si>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</si>
  <si>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</si>
  <si>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</si>
  <si>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</si>
  <si>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</si>
  <si>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</si>
  <si>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</si>
  <si>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</si>
  <si>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</si>
  <si>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</si>
  <si>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</si>
  <si>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</si>
  <si>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</si>
  <si>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</si>
  <si>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</si>
  <si>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</si>
  <si>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</si>
  <si>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</si>
  <si>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</si>
  <si>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</si>
  <si>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</si>
  <si>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</si>
  <si>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</si>
  <si>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</si>
  <si>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</si>
  <si>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</si>
  <si>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</si>
  <si>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</si>
  <si>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</si>
  <si>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</si>
  <si>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</si>
  <si>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</si>
  <si>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</si>
  <si>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</si>
  <si>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</si>
  <si>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</si>
  <si>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</si>
  <si>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</si>
  <si>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</si>
  <si>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</si>
  <si>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</si>
  <si>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</si>
  <si>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</si>
  <si>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</si>
  <si>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</si>
  <si>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</si>
  <si>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</si>
  <si>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</si>
  <si>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</si>
  <si>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</si>
  <si>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</si>
  <si>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</si>
  <si>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</si>
  <si>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</si>
  <si>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</si>
  <si>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</si>
  <si>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</si>
  <si>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</si>
  <si>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</si>
  <si>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</si>
  <si>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</si>
  <si>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</si>
  <si>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</si>
  <si>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</si>
  <si>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</si>
  <si>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</si>
  <si>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</si>
  <si>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</si>
  <si>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</si>
  <si>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</si>
  <si>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</si>
  <si>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</si>
  <si>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</si>
  <si>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</si>
  <si>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</si>
  <si>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</si>
  <si>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</si>
  <si>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</si>
  <si>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</si>
  <si>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</si>
  <si>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</si>
  <si>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</si>
  <si>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</si>
  <si>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</si>
  <si>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</si>
  <si>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</si>
  <si>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</si>
  <si>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</si>
  <si>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</si>
  <si>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</si>
  <si>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</si>
  <si>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</si>
  <si>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</si>
  <si>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</si>
  <si>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</si>
  <si>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</si>
  <si>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</si>
  <si>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</si>
  <si>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</si>
  <si>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</si>
  <si>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</si>
  <si>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</si>
  <si>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</si>
  <si>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</si>
  <si>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</si>
  <si>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</si>
  <si>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</si>
  <si>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</si>
  <si>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</si>
  <si>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</si>
  <si>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</si>
  <si>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</si>
  <si>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</si>
  <si>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</si>
  <si>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</si>
  <si>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</si>
  <si>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</si>
  <si>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</si>
  <si>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</si>
  <si>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</si>
  <si>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</si>
  <si>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</si>
  <si>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</si>
  <si>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</si>
  <si>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</si>
  <si>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</si>
  <si>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</si>
  <si>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</si>
  <si>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</si>
  <si>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</si>
  <si>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</si>
  <si>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</si>
  <si>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</si>
  <si>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</si>
  <si>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</si>
  <si>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</si>
  <si>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</si>
  <si>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</si>
  <si>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</si>
  <si>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</si>
  <si>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</si>
  <si>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</si>
  <si>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</si>
  <si>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</si>
  <si>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</si>
  <si>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</si>
  <si>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</si>
  <si>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</si>
  <si>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</si>
  <si>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</si>
  <si>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</si>
  <si>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</si>
  <si>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</si>
  <si>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</si>
  <si>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</si>
  <si>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</si>
  <si>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</si>
  <si>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</si>
  <si>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</si>
  <si>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</si>
  <si>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</si>
  <si>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</si>
  <si>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</si>
  <si>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</si>
  <si>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</si>
  <si>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</si>
  <si>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</si>
  <si>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</si>
  <si>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</si>
  <si>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</si>
  <si>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</si>
  <si>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</si>
  <si>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</si>
  <si>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</si>
  <si>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</si>
  <si>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</si>
  <si>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</si>
  <si>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</si>
  <si>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</si>
  <si>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</si>
  <si>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</si>
  <si>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</si>
  <si>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</si>
  <si>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</si>
  <si>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</si>
  <si>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</si>
  <si>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</si>
  <si>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</si>
  <si>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</si>
  <si>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</si>
  <si>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</si>
  <si>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</si>
  <si>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</si>
  <si>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</si>
  <si>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</si>
  <si>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</si>
  <si>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</si>
  <si>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</si>
  <si>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</si>
  <si>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</si>
  <si>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</si>
  <si>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</si>
  <si>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</si>
  <si>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</si>
  <si>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</si>
  <si>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</si>
  <si>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</si>
  <si>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</si>
  <si>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</si>
  <si>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</si>
  <si>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</si>
  <si>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</si>
  <si>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</si>
  <si>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</si>
  <si>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</si>
  <si>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</si>
  <si>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</si>
  <si>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</si>
  <si>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</si>
  <si>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</si>
  <si>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</si>
  <si>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</si>
  <si>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</si>
  <si>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</si>
  <si>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</si>
  <si>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</si>
  <si>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</si>
  <si>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</si>
  <si>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</si>
  <si>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</si>
  <si>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</si>
  <si>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</si>
  <si>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</si>
  <si>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</si>
  <si>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</si>
  <si>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</si>
  <si>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</si>
  <si>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</si>
  <si>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</si>
  <si>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</si>
  <si>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</si>
  <si>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</si>
  <si>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</si>
  <si>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</si>
  <si>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</si>
  <si>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</si>
  <si>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</si>
  <si>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</si>
  <si>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</si>
  <si>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</si>
  <si>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</si>
  <si>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</si>
  <si>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</si>
  <si>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</si>
  <si>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</si>
  <si>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</si>
  <si>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</si>
  <si>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</si>
  <si>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</si>
  <si>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</si>
  <si>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</si>
  <si>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</si>
  <si>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</si>
  <si>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</si>
  <si>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</si>
  <si>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</si>
  <si>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</si>
  <si>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</si>
  <si>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</si>
  <si>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</si>
  <si>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</si>
  <si>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</si>
  <si>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</si>
  <si>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</si>
  <si>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</si>
  <si>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</si>
  <si>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</si>
  <si>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</si>
  <si>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</si>
  <si>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</si>
  <si>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</si>
  <si>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</si>
  <si>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</si>
  <si>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</si>
  <si>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</si>
  <si>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</si>
  <si>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</si>
  <si>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</si>
  <si>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</si>
  <si>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</si>
  <si>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</si>
  <si>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</si>
  <si>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</si>
  <si>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</si>
  <si>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</si>
  <si>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</si>
  <si>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</si>
  <si>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</si>
  <si>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</si>
  <si>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</si>
  <si>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</si>
  <si>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</si>
  <si>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</si>
  <si>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</si>
  <si>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</si>
  <si>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</si>
  <si>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</si>
  <si>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</si>
  <si>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</si>
  <si>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</si>
  <si>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</si>
  <si>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</si>
  <si>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</si>
  <si>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</si>
  <si>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</si>
  <si>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</si>
  <si>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</si>
  <si>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</si>
  <si>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</si>
  <si>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</si>
  <si>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</si>
  <si>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</si>
  <si>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</si>
  <si>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</si>
  <si>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</si>
  <si>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</si>
  <si>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</si>
  <si>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</si>
  <si>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</si>
  <si>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</si>
  <si>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</si>
  <si>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</si>
  <si>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</si>
  <si>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</si>
  <si>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</si>
  <si>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</si>
  <si>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</si>
  <si>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</si>
  <si>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</si>
  <si>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</si>
  <si>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</si>
  <si>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</si>
  <si>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</si>
  <si>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</si>
  <si>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</si>
  <si>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</si>
  <si>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</si>
  <si>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</si>
  <si>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</si>
  <si>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</si>
  <si>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</si>
  <si>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</si>
  <si>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</si>
  <si>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</si>
  <si>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</si>
  <si>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</si>
  <si>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</si>
  <si>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</si>
  <si>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</si>
  <si>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</si>
  <si>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</si>
  <si>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</si>
  <si>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</si>
  <si>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</si>
  <si>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</si>
  <si>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</si>
  <si>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</si>
  <si>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</si>
  <si>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355SVAL.CR34</t>
  </si>
  <si>
    <t>355SVAL.CR35</t>
  </si>
  <si>
    <t>355SVAL.CR36</t>
  </si>
  <si>
    <t>355SVAL.CR37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</si>
  <si>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</si>
  <si>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</si>
  <si>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</si>
  <si>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</si>
  <si>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</si>
  <si>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</si>
  <si>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</si>
  <si>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</si>
  <si>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</si>
  <si>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</si>
  <si>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</si>
  <si>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</si>
  <si>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</si>
  <si>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</si>
  <si>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</si>
  <si>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</si>
  <si>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</si>
  <si>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</si>
  <si>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</si>
  <si>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</si>
  <si>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</si>
  <si>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</si>
  <si>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</si>
  <si>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</si>
  <si>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</si>
  <si>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</si>
  <si>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</si>
  <si>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</si>
  <si>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</si>
  <si>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</si>
  <si>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</si>
  <si>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</si>
  <si>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</si>
  <si>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</si>
  <si>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</si>
  <si>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</si>
  <si>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</si>
  <si>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</si>
  <si>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</si>
  <si>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</si>
  <si>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</si>
  <si>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</si>
  <si>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</si>
  <si>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</si>
  <si>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</si>
  <si>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</si>
  <si>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</si>
  <si>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</si>
  <si>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</si>
  <si>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</si>
  <si>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</si>
  <si>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</si>
  <si>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</si>
  <si>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</si>
  <si>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</si>
  <si>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</si>
  <si>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</si>
  <si>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</si>
  <si>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</si>
  <si>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</si>
  <si>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</si>
  <si>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</si>
  <si>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</si>
  <si>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</si>
  <si>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</si>
  <si>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</si>
  <si>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</si>
  <si>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</si>
  <si>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</si>
  <si>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</si>
  <si>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</si>
  <si>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</si>
  <si>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</si>
  <si>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</si>
  <si>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</si>
  <si>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</si>
  <si>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</si>
  <si>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</si>
  <si>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</si>
  <si>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</si>
  <si>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</si>
  <si>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</si>
  <si>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</si>
  <si>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</si>
  <si>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</si>
  <si>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</si>
  <si>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</si>
  <si>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</si>
  <si>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</si>
  <si>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</si>
  <si>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</si>
  <si>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</si>
  <si>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</si>
  <si>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</si>
  <si>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</si>
  <si>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</si>
  <si>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</si>
  <si>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</si>
  <si>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</si>
  <si>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</si>
  <si>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</si>
  <si>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</si>
  <si>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</si>
  <si>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</si>
  <si>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</si>
  <si>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</si>
  <si>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PERIODO DI RILEVAZIONE</t>
  </si>
  <si>
    <t>ENTE SSN</t>
  </si>
  <si>
    <t xml:space="preserve">            ANNO</t>
  </si>
  <si>
    <t xml:space="preserve">    TRIMESTRE</t>
  </si>
  <si>
    <t xml:space="preserve">    PREVENTIVO</t>
  </si>
  <si>
    <t xml:space="preserve">SI </t>
  </si>
  <si>
    <t>Regione Friuli Venezia Giulia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</si>
  <si>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</si>
  <si>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</si>
  <si>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</si>
  <si>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</si>
  <si>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</si>
  <si>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</si>
  <si>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</si>
  <si>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</si>
  <si>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</si>
  <si>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</si>
  <si>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</si>
  <si>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</si>
  <si>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</si>
  <si>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</si>
  <si>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</si>
  <si>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</si>
  <si>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</si>
  <si>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</si>
  <si>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</si>
  <si>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</si>
  <si>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</si>
  <si>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</si>
  <si>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</si>
  <si>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</si>
  <si>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</si>
  <si>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</si>
  <si>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</si>
  <si>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</si>
  <si>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</si>
  <si>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</si>
  <si>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</si>
  <si>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</si>
  <si>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</si>
  <si>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</si>
  <si>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</si>
  <si>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</si>
  <si>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</si>
  <si>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</si>
  <si>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</si>
  <si>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</si>
  <si>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</si>
  <si>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</si>
  <si>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</si>
  <si>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</si>
  <si>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</si>
  <si>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</si>
  <si>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</si>
  <si>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</si>
  <si>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</si>
  <si>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</si>
  <si>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</si>
  <si>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</si>
  <si>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</si>
  <si>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</si>
  <si>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</si>
  <si>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</si>
  <si>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</si>
  <si>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</si>
  <si>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</si>
  <si>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</si>
  <si>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</si>
  <si>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</si>
  <si>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</si>
  <si>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</si>
  <si>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</si>
  <si>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</si>
  <si>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</si>
  <si>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</si>
  <si>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</si>
  <si>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</si>
  <si>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</si>
  <si>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</si>
  <si>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</si>
  <si>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</si>
  <si>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</si>
  <si>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</si>
  <si>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</si>
  <si>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</si>
  <si>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</si>
  <si>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</si>
  <si>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</si>
  <si>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</si>
  <si>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</si>
  <si>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</si>
  <si>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</si>
  <si>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</si>
  <si>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</si>
  <si>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</si>
  <si>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</si>
  <si>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</si>
  <si>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</si>
  <si>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</si>
  <si>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</si>
  <si>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</si>
  <si>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</si>
  <si>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</si>
  <si>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</si>
  <si>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</si>
  <si>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</si>
  <si>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</si>
  <si>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</si>
  <si>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</si>
  <si>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</si>
  <si>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</si>
  <si>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</si>
  <si>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</si>
  <si>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</si>
  <si>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</si>
  <si>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</si>
  <si>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</si>
  <si>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</si>
  <si>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</si>
  <si>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</si>
  <si>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</si>
  <si>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</si>
  <si>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</si>
  <si>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</si>
  <si>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</si>
  <si>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</si>
  <si>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</si>
  <si>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</si>
  <si>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</si>
  <si>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</si>
  <si>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</si>
  <si>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</si>
  <si>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</si>
  <si>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</si>
  <si>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</si>
  <si>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</si>
  <si>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</si>
  <si>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</si>
  <si>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</si>
  <si>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</si>
  <si>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</si>
  <si>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</si>
  <si>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</si>
  <si>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</si>
  <si>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</si>
  <si>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</si>
  <si>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</si>
  <si>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</si>
  <si>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</si>
  <si>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</si>
  <si>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</si>
  <si>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</si>
  <si>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</si>
  <si>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</si>
  <si>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</si>
  <si>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</si>
  <si>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</si>
  <si>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</si>
  <si>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</si>
  <si>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</si>
  <si>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</si>
  <si>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</si>
  <si>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</si>
  <si>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</si>
  <si>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</si>
  <si>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</si>
  <si>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</si>
  <si>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</si>
  <si>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</si>
  <si>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</si>
  <si>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</si>
  <si>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</si>
  <si>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</si>
  <si>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</si>
  <si>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</si>
  <si>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</si>
  <si>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</si>
  <si>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</si>
  <si>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</si>
  <si>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</si>
  <si>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</si>
  <si>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</si>
  <si>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</si>
  <si>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</si>
  <si>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</si>
  <si>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</si>
  <si>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</si>
  <si>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</si>
  <si>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</si>
  <si>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</si>
  <si>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</si>
  <si>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</si>
  <si>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</si>
  <si>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</si>
  <si>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</si>
  <si>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</si>
  <si>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</si>
  <si>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</si>
  <si>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</si>
  <si>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</si>
  <si>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</si>
  <si>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</si>
  <si>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</si>
  <si>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</si>
  <si>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</si>
  <si>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</si>
  <si>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</si>
  <si>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</si>
  <si>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</si>
  <si>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</si>
  <si>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</si>
  <si>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</si>
  <si>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</si>
  <si>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</si>
  <si>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</si>
  <si>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</si>
  <si>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</si>
  <si>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</si>
  <si>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</si>
  <si>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</si>
  <si>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</si>
  <si>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</si>
  <si>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</si>
  <si>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</si>
  <si>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</si>
  <si>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</si>
  <si>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</si>
  <si>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</si>
  <si>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</si>
  <si>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</si>
  <si>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</si>
  <si>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</si>
  <si>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</si>
  <si>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</si>
  <si>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</si>
  <si>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</si>
  <si>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</si>
  <si>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</si>
  <si>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</si>
  <si>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</si>
  <si>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</si>
  <si>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</si>
  <si>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</si>
  <si>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</si>
  <si>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</si>
  <si>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</si>
  <si>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</si>
  <si>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</si>
  <si>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</si>
  <si>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</si>
  <si>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</si>
  <si>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</si>
  <si>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</si>
  <si>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</si>
  <si>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</si>
  <si>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</si>
  <si>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</si>
  <si>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</si>
  <si>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</si>
  <si>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</si>
  <si>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</si>
  <si>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</si>
  <si>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</si>
  <si>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</si>
  <si>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</si>
  <si>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</si>
  <si>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</si>
  <si>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</si>
  <si>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</si>
  <si>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</si>
  <si>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</si>
  <si>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Variazione
previsione 2024 / preconsuntivo 2023</t>
  </si>
  <si>
    <t>(aggiunta ossigenoterapia domiciliare)</t>
  </si>
  <si>
    <t>(tolta ossigenoterapia domiciliare)</t>
  </si>
  <si>
    <t>previsione 2024 BILANCIO SANITARIO (A+B)</t>
  </si>
  <si>
    <t>previsione 2024 bilancio sanità (A)</t>
  </si>
  <si>
    <t>previsione 2024 bilancio sanità disabilità (B)</t>
  </si>
  <si>
    <t>preventivo 2024 BILANCIO SANITARIO</t>
  </si>
  <si>
    <t>preconsuntivo 2023
BILANCIO SANITARIO</t>
  </si>
  <si>
    <t>preconsuntivo 2023 BILANCIO SANITARIO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</si>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</sst>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10"/>
      <color rgb="FFFF0000"/>
      <name val="DecimaWE Rg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9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4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4" fontId="8" fillId="0" borderId="0" xfId="4" applyNumberFormat="1" applyFont="1" applyAlignment="1">
      <alignment vertical="center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3" borderId="45" xfId="5" applyFont="1" applyFill="1" applyBorder="1" applyAlignment="1">
      <alignment horizontal="left" vertical="center" wrapText="1"/>
    </xf>
    <xf numFmtId="39" fontId="8" fillId="3" borderId="38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8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9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60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1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9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9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6" xfId="5" applyFont="1" applyBorder="1" applyAlignment="1">
      <alignment horizontal="center" vertical="center" wrapText="1"/>
    </xf>
    <xf numFmtId="0" fontId="50" fillId="0" borderId="46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6" xfId="5" applyFont="1" applyBorder="1" applyAlignment="1">
      <alignment horizontal="center" vertical="center" wrapText="1"/>
    </xf>
    <xf numFmtId="0" fontId="56" fillId="0" borderId="46" xfId="5" applyFont="1" applyBorder="1" applyAlignment="1">
      <alignment horizontal="left" vertical="center" wrapText="1"/>
    </xf>
    <xf numFmtId="0" fontId="55" fillId="0" borderId="46" xfId="5" applyFont="1" applyBorder="1" applyAlignment="1">
      <alignment horizontal="center" vertical="center" wrapText="1"/>
    </xf>
    <xf numFmtId="0" fontId="55" fillId="0" borderId="46" xfId="5" applyFont="1" applyBorder="1" applyAlignment="1">
      <alignment horizontal="left" vertical="center" wrapText="1"/>
    </xf>
    <xf numFmtId="0" fontId="47" fillId="0" borderId="46" xfId="5" applyFont="1" applyBorder="1" applyAlignment="1">
      <alignment horizontal="center" vertical="center" wrapText="1"/>
    </xf>
    <xf numFmtId="0" fontId="47" fillId="0" borderId="46" xfId="5" applyFont="1" applyBorder="1" applyAlignment="1">
      <alignment horizontal="left" vertical="center" wrapText="1"/>
    </xf>
    <xf numFmtId="0" fontId="47" fillId="24" borderId="46" xfId="5" applyFont="1" applyFill="1" applyBorder="1" applyAlignment="1">
      <alignment horizontal="center" vertical="center" wrapText="1"/>
    </xf>
    <xf numFmtId="0" fontId="47" fillId="24" borderId="46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5" fillId="26" borderId="46" xfId="5" applyFont="1" applyFill="1" applyBorder="1" applyAlignment="1">
      <alignment horizontal="center" vertical="center" wrapText="1"/>
    </xf>
    <xf numFmtId="0" fontId="55" fillId="26" borderId="46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6" xfId="5" applyFont="1" applyFill="1" applyBorder="1" applyAlignment="1">
      <alignment horizontal="center" vertical="center" wrapText="1"/>
    </xf>
    <xf numFmtId="0" fontId="55" fillId="24" borderId="46" xfId="5" applyFont="1" applyFill="1" applyBorder="1" applyAlignment="1">
      <alignment horizontal="left" vertical="center" wrapText="1"/>
    </xf>
    <xf numFmtId="0" fontId="55" fillId="24" borderId="65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9" fillId="24" borderId="0" xfId="5" applyFont="1" applyFill="1" applyAlignment="1">
      <alignment vertical="center"/>
    </xf>
    <xf numFmtId="0" fontId="47" fillId="24" borderId="0" xfId="4" applyFont="1" applyFill="1" applyAlignment="1">
      <alignment horizontal="right" vertical="center"/>
    </xf>
    <xf numFmtId="0" fontId="49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6" xfId="5" applyFont="1" applyFill="1" applyBorder="1" applyAlignment="1">
      <alignment horizontal="center" vertical="center" wrapText="1"/>
    </xf>
    <xf numFmtId="0" fontId="56" fillId="4" borderId="46" xfId="5" applyFont="1" applyFill="1" applyBorder="1" applyAlignment="1">
      <alignment horizontal="left" vertical="center" wrapText="1"/>
    </xf>
    <xf numFmtId="0" fontId="51" fillId="27" borderId="62" xfId="5" applyFont="1" applyFill="1" applyBorder="1" applyAlignment="1">
      <alignment horizontal="center" vertical="center" wrapText="1"/>
    </xf>
    <xf numFmtId="0" fontId="52" fillId="27" borderId="62" xfId="5" applyFont="1" applyFill="1" applyBorder="1" applyAlignment="1">
      <alignment vertical="center" wrapText="1"/>
    </xf>
    <xf numFmtId="164" fontId="53" fillId="27" borderId="63" xfId="116" applyFont="1" applyFill="1" applyBorder="1" applyAlignment="1">
      <alignment horizontal="right" vertical="center" wrapText="1"/>
    </xf>
    <xf numFmtId="0" fontId="50" fillId="28" borderId="46" xfId="5" applyFont="1" applyFill="1" applyBorder="1" applyAlignment="1">
      <alignment horizontal="center" vertical="center" wrapText="1"/>
    </xf>
    <xf numFmtId="0" fontId="50" fillId="28" borderId="46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0" fillId="29" borderId="46" xfId="5" applyFont="1" applyFill="1" applyBorder="1" applyAlignment="1">
      <alignment horizontal="center" vertical="center" wrapText="1"/>
    </xf>
    <xf numFmtId="0" fontId="50" fillId="29" borderId="46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55" fillId="30" borderId="46" xfId="5" applyFont="1" applyFill="1" applyBorder="1" applyAlignment="1">
      <alignment horizontal="center" vertical="center" wrapText="1"/>
    </xf>
    <xf numFmtId="0" fontId="55" fillId="30" borderId="46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47" fillId="31" borderId="46" xfId="5" applyFont="1" applyFill="1" applyBorder="1" applyAlignment="1">
      <alignment horizontal="center" vertical="center" wrapText="1"/>
    </xf>
    <xf numFmtId="0" fontId="47" fillId="31" borderId="46" xfId="5" applyFont="1" applyFill="1" applyBorder="1" applyAlignment="1">
      <alignment horizontal="lef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55" fillId="31" borderId="46" xfId="5" applyFont="1" applyFill="1" applyBorder="1" applyAlignment="1">
      <alignment horizontal="center" vertical="center" wrapText="1"/>
    </xf>
    <xf numFmtId="0" fontId="55" fillId="31" borderId="46" xfId="5" applyFont="1" applyFill="1" applyBorder="1" applyAlignment="1">
      <alignment horizontal="left" vertical="center" wrapText="1"/>
    </xf>
    <xf numFmtId="164" fontId="59" fillId="31" borderId="39" xfId="116" applyFont="1" applyFill="1" applyBorder="1" applyAlignment="1">
      <alignment horizontal="righ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>
      <alignment horizontal="center" vertical="center" wrapText="1"/>
    </xf>
    <xf numFmtId="0" fontId="50" fillId="27" borderId="46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7" borderId="46" xfId="5" applyFont="1" applyFill="1" applyBorder="1" applyAlignment="1">
      <alignment horizontal="left" vertical="center" wrapText="1"/>
    </xf>
    <xf numFmtId="0" fontId="56" fillId="30" borderId="46" xfId="5" applyFont="1" applyFill="1" applyBorder="1" applyAlignment="1">
      <alignment horizontal="center" vertical="center" wrapText="1"/>
    </xf>
    <xf numFmtId="0" fontId="56" fillId="30" borderId="46" xfId="5" applyFont="1" applyFill="1" applyBorder="1" applyAlignment="1">
      <alignment horizontal="left" vertical="center" wrapText="1"/>
    </xf>
    <xf numFmtId="0" fontId="58" fillId="33" borderId="46" xfId="5" applyFont="1" applyFill="1" applyBorder="1" applyAlignment="1">
      <alignment horizontal="center" vertical="center" wrapText="1"/>
    </xf>
    <xf numFmtId="0" fontId="58" fillId="33" borderId="46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8" fillId="32" borderId="46" xfId="5" applyFont="1" applyFill="1" applyBorder="1" applyAlignment="1">
      <alignment horizontal="center" vertical="center" wrapText="1"/>
    </xf>
    <xf numFmtId="0" fontId="58" fillId="32" borderId="46" xfId="5" applyFont="1" applyFill="1" applyBorder="1" applyAlignment="1">
      <alignment horizontal="left" vertical="center" wrapText="1"/>
    </xf>
    <xf numFmtId="0" fontId="47" fillId="34" borderId="46" xfId="5" applyFont="1" applyFill="1" applyBorder="1" applyAlignment="1">
      <alignment horizontal="center" vertical="center" wrapText="1"/>
    </xf>
    <xf numFmtId="0" fontId="47" fillId="34" borderId="46" xfId="5" applyFont="1" applyFill="1" applyBorder="1" applyAlignment="1">
      <alignment horizontal="left" vertical="center" wrapText="1"/>
    </xf>
    <xf numFmtId="164" fontId="53" fillId="34" borderId="39" xfId="116" applyFont="1" applyFill="1" applyBorder="1" applyAlignment="1">
      <alignment horizontal="right" vertical="center" wrapText="1"/>
    </xf>
    <xf numFmtId="0" fontId="50" fillId="35" borderId="18" xfId="5" applyFont="1" applyFill="1" applyBorder="1" applyAlignment="1">
      <alignment horizontal="center" vertical="center" wrapText="1"/>
    </xf>
    <xf numFmtId="0" fontId="50" fillId="35" borderId="18" xfId="5" applyFont="1" applyFill="1" applyBorder="1" applyAlignment="1">
      <alignment horizontal="left" vertical="center" wrapText="1"/>
    </xf>
    <xf numFmtId="164" fontId="53" fillId="35" borderId="44" xfId="116" applyFont="1" applyFill="1" applyBorder="1" applyAlignment="1">
      <alignment horizontal="right" vertical="center" wrapText="1"/>
    </xf>
    <xf numFmtId="10" fontId="11" fillId="4" borderId="64" xfId="3" applyNumberFormat="1" applyFont="1" applyFill="1" applyBorder="1" applyAlignment="1" applyProtection="1">
      <alignment horizontal="right" vertical="center"/>
    </xf>
    <xf numFmtId="10" fontId="11" fillId="4" borderId="32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7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6" fillId="3" borderId="36" xfId="5" applyFont="1" applyFill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61" xfId="3" applyNumberFormat="1" applyFont="1" applyFill="1" applyBorder="1" applyAlignment="1" applyProtection="1">
      <alignment horizontal="right" vertical="center"/>
    </xf>
    <xf numFmtId="10" fontId="10" fillId="0" borderId="61" xfId="3" applyNumberFormat="1" applyFont="1" applyFill="1" applyBorder="1" applyAlignment="1" applyProtection="1">
      <alignment horizontal="right" vertical="center"/>
    </xf>
    <xf numFmtId="10" fontId="11" fillId="0" borderId="61" xfId="3" applyNumberFormat="1" applyFont="1" applyFill="1" applyBorder="1" applyAlignment="1" applyProtection="1">
      <alignment horizontal="right" vertical="center"/>
    </xf>
    <xf numFmtId="10" fontId="11" fillId="0" borderId="6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8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4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47" fillId="26" borderId="7" xfId="5" applyFont="1" applyFill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9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43" fontId="8" fillId="3" borderId="45" xfId="1" applyFont="1" applyFill="1" applyBorder="1" applyAlignment="1" applyProtection="1">
      <alignment horizontal="right" vertical="center" wrapText="1"/>
    </xf>
    <xf numFmtId="175" fontId="10" fillId="0" borderId="0" xfId="4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43" fontId="10" fillId="0" borderId="70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9" fillId="0" borderId="1" xfId="0" applyFont="1" applyBorder="1" applyAlignment="1">
      <alignment horizontal="left" vertical="center"/>
    </xf>
    <xf numFmtId="0" fontId="63" fillId="0" borderId="2" xfId="5" applyFont="1" applyBorder="1" applyAlignment="1">
      <alignment horizontal="left" vertical="center" wrapText="1"/>
    </xf>
    <xf numFmtId="0" fontId="6" fillId="3" borderId="47" xfId="5" applyFont="1" applyFill="1" applyBorder="1" applyAlignment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0" fillId="0" borderId="41" xfId="5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/>
    </xf>
    <xf numFmtId="0" fontId="10" fillId="0" borderId="42" xfId="5" applyFont="1" applyBorder="1" applyAlignment="1">
      <alignment horizontal="center" vertical="center"/>
    </xf>
    <xf numFmtId="0" fontId="10" fillId="0" borderId="43" xfId="5" applyFont="1" applyBorder="1" applyAlignment="1">
      <alignment horizontal="center" vertical="center"/>
    </xf>
    <xf numFmtId="0" fontId="11" fillId="0" borderId="43" xfId="5" applyFont="1" applyBorder="1" applyAlignment="1">
      <alignment horizontal="center" vertical="center"/>
    </xf>
    <xf numFmtId="0" fontId="64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8" fillId="37" borderId="80" xfId="80" applyNumberFormat="1" applyFont="1" applyFill="1" applyBorder="1" applyAlignment="1">
      <alignment horizontal="center" vertical="center" wrapText="1"/>
    </xf>
    <xf numFmtId="49" fontId="62" fillId="0" borderId="83" xfId="80" applyNumberFormat="1" applyFont="1" applyBorder="1" applyAlignment="1">
      <alignment vertical="center" wrapText="1"/>
    </xf>
    <xf numFmtId="0" fontId="62" fillId="0" borderId="76" xfId="80" applyFont="1" applyBorder="1" applyAlignment="1">
      <alignment horizontal="left" vertical="center" wrapText="1"/>
    </xf>
    <xf numFmtId="49" fontId="62" fillId="0" borderId="76" xfId="80" applyNumberFormat="1" applyFont="1" applyBorder="1" applyAlignment="1">
      <alignment horizontal="left" vertical="center" wrapText="1"/>
    </xf>
    <xf numFmtId="49" fontId="62" fillId="0" borderId="76" xfId="80" applyNumberFormat="1" applyFont="1" applyBorder="1" applyAlignment="1">
      <alignment vertical="center" wrapText="1"/>
    </xf>
    <xf numFmtId="49" fontId="62" fillId="24" borderId="76" xfId="80" applyNumberFormat="1" applyFont="1" applyFill="1" applyBorder="1" applyAlignment="1">
      <alignment vertical="center" wrapText="1"/>
    </xf>
    <xf numFmtId="49" fontId="62" fillId="24" borderId="84" xfId="80" applyNumberFormat="1" applyFont="1" applyFill="1" applyBorder="1" applyAlignment="1">
      <alignment horizontal="left" vertical="center" wrapText="1"/>
    </xf>
    <xf numFmtId="49" fontId="69" fillId="4" borderId="86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89" xfId="80" applyNumberFormat="1" applyFont="1" applyFill="1" applyBorder="1" applyAlignment="1">
      <alignment horizontal="left" vertical="center" wrapText="1"/>
    </xf>
    <xf numFmtId="49" fontId="61" fillId="24" borderId="90" xfId="80" applyNumberFormat="1" applyFont="1" applyFill="1" applyBorder="1" applyAlignment="1">
      <alignment horizontal="left" vertical="center" wrapText="1"/>
    </xf>
    <xf numFmtId="49" fontId="61" fillId="24" borderId="73" xfId="80" applyNumberFormat="1" applyFont="1" applyFill="1" applyBorder="1" applyAlignment="1">
      <alignment horizontal="left" vertical="center" wrapText="1"/>
    </xf>
    <xf numFmtId="0" fontId="62" fillId="0" borderId="83" xfId="80" applyFont="1" applyBorder="1" applyAlignment="1">
      <alignment vertical="center"/>
    </xf>
    <xf numFmtId="0" fontId="7" fillId="0" borderId="76" xfId="80" applyBorder="1" applyAlignment="1">
      <alignment vertical="center"/>
    </xf>
    <xf numFmtId="0" fontId="64" fillId="0" borderId="77" xfId="80" quotePrefix="1" applyFont="1" applyBorder="1" applyAlignment="1">
      <alignment horizontal="center" vertical="center"/>
    </xf>
    <xf numFmtId="0" fontId="7" fillId="24" borderId="76" xfId="80" applyFill="1" applyBorder="1" applyAlignment="1">
      <alignment vertical="center"/>
    </xf>
    <xf numFmtId="0" fontId="62" fillId="0" borderId="76" xfId="80" applyFont="1" applyBorder="1" applyAlignment="1">
      <alignment vertical="center"/>
    </xf>
    <xf numFmtId="49" fontId="64" fillId="0" borderId="76" xfId="80" applyNumberFormat="1" applyFont="1" applyBorder="1" applyAlignment="1">
      <alignment horizontal="left" vertical="center"/>
    </xf>
    <xf numFmtId="0" fontId="64" fillId="0" borderId="77" xfId="80" applyFont="1" applyBorder="1" applyAlignment="1">
      <alignment horizontal="center" vertical="center"/>
    </xf>
    <xf numFmtId="49" fontId="62" fillId="0" borderId="76" xfId="80" applyNumberFormat="1" applyFont="1" applyBorder="1" applyAlignment="1">
      <alignment vertical="center"/>
    </xf>
    <xf numFmtId="0" fontId="64" fillId="0" borderId="76" xfId="80" applyFont="1" applyBorder="1" applyAlignment="1">
      <alignment horizontal="left" vertical="center"/>
    </xf>
    <xf numFmtId="0" fontId="64" fillId="24" borderId="76" xfId="80" applyFont="1" applyFill="1" applyBorder="1" applyAlignment="1">
      <alignment horizontal="left" vertical="center"/>
    </xf>
    <xf numFmtId="0" fontId="62" fillId="0" borderId="76" xfId="80" applyFont="1" applyBorder="1" applyAlignment="1">
      <alignment horizontal="left" vertical="center"/>
    </xf>
    <xf numFmtId="49" fontId="62" fillId="0" borderId="76" xfId="80" applyNumberFormat="1" applyFont="1" applyBorder="1" applyAlignment="1">
      <alignment horizontal="left" vertical="center"/>
    </xf>
    <xf numFmtId="49" fontId="62" fillId="24" borderId="76" xfId="80" applyNumberFormat="1" applyFont="1" applyFill="1" applyBorder="1" applyAlignment="1">
      <alignment vertical="center"/>
    </xf>
    <xf numFmtId="49" fontId="62" fillId="24" borderId="84" xfId="80" applyNumberFormat="1" applyFont="1" applyFill="1" applyBorder="1" applyAlignment="1">
      <alignment vertical="center"/>
    </xf>
    <xf numFmtId="0" fontId="69" fillId="4" borderId="86" xfId="80" applyFont="1" applyFill="1" applyBorder="1" applyAlignment="1">
      <alignment horizontal="left" vertical="center" wrapText="1"/>
    </xf>
    <xf numFmtId="0" fontId="69" fillId="38" borderId="91" xfId="80" applyFont="1" applyFill="1" applyBorder="1" applyAlignment="1">
      <alignment horizontal="left" vertical="center" wrapText="1"/>
    </xf>
    <xf numFmtId="0" fontId="7" fillId="38" borderId="92" xfId="80" applyFill="1" applyBorder="1" applyAlignment="1">
      <alignment vertical="center"/>
    </xf>
    <xf numFmtId="49" fontId="7" fillId="0" borderId="93" xfId="5" applyNumberFormat="1" applyBorder="1" applyAlignment="1">
      <alignment horizontal="center" vertical="center" wrapText="1"/>
    </xf>
    <xf numFmtId="49" fontId="7" fillId="0" borderId="94" xfId="5" applyNumberFormat="1" applyBorder="1" applyAlignment="1">
      <alignment horizontal="center" vertical="center" wrapText="1"/>
    </xf>
    <xf numFmtId="43" fontId="7" fillId="24" borderId="94" xfId="126" applyFont="1" applyFill="1" applyBorder="1" applyAlignment="1" applyProtection="1">
      <alignment horizontal="center" vertical="center" wrapText="1"/>
    </xf>
    <xf numFmtId="49" fontId="7" fillId="24" borderId="94" xfId="5" applyNumberFormat="1" applyFill="1" applyBorder="1" applyAlignment="1">
      <alignment horizontal="center" vertical="center" wrapText="1"/>
    </xf>
    <xf numFmtId="49" fontId="7" fillId="24" borderId="95" xfId="5" applyNumberFormat="1" applyFill="1" applyBorder="1" applyAlignment="1">
      <alignment horizontal="center" vertical="center" wrapText="1"/>
    </xf>
    <xf numFmtId="49" fontId="62" fillId="4" borderId="96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3" xfId="80" applyFill="1" applyBorder="1" applyAlignment="1">
      <alignment horizontal="center" vertical="center"/>
    </xf>
    <xf numFmtId="49" fontId="7" fillId="0" borderId="94" xfId="80" applyNumberFormat="1" applyBorder="1" applyAlignment="1">
      <alignment horizontal="center" vertical="center" wrapText="1"/>
    </xf>
    <xf numFmtId="49" fontId="7" fillId="0" borderId="94" xfId="80" applyNumberFormat="1" applyBorder="1" applyAlignment="1">
      <alignment horizontal="center" vertical="center"/>
    </xf>
    <xf numFmtId="49" fontId="7" fillId="24" borderId="94" xfId="80" applyNumberFormat="1" applyFill="1" applyBorder="1" applyAlignment="1">
      <alignment horizontal="center" vertical="center"/>
    </xf>
    <xf numFmtId="3" fontId="7" fillId="0" borderId="94" xfId="80" applyNumberFormat="1" applyBorder="1" applyAlignment="1">
      <alignment horizontal="center" vertical="center" wrapText="1"/>
    </xf>
    <xf numFmtId="0" fontId="7" fillId="0" borderId="94" xfId="80" applyBorder="1" applyAlignment="1">
      <alignment horizontal="center" vertical="center"/>
    </xf>
    <xf numFmtId="0" fontId="7" fillId="24" borderId="94" xfId="80" applyFill="1" applyBorder="1" applyAlignment="1">
      <alignment horizontal="center" vertical="center" wrapText="1"/>
    </xf>
    <xf numFmtId="0" fontId="7" fillId="0" borderId="94" xfId="80" quotePrefix="1" applyBorder="1" applyAlignment="1">
      <alignment horizontal="center" vertical="center"/>
    </xf>
    <xf numFmtId="0" fontId="7" fillId="0" borderId="94" xfId="80" quotePrefix="1" applyBorder="1" applyAlignment="1">
      <alignment horizontal="center" vertical="center" wrapText="1"/>
    </xf>
    <xf numFmtId="0" fontId="7" fillId="24" borderId="95" xfId="80" quotePrefix="1" applyFill="1" applyBorder="1" applyAlignment="1">
      <alignment horizontal="center" vertical="center" wrapText="1"/>
    </xf>
    <xf numFmtId="49" fontId="61" fillId="4" borderId="96" xfId="80" applyNumberFormat="1" applyFont="1" applyFill="1" applyBorder="1" applyAlignment="1">
      <alignment horizontal="left" vertical="center" wrapText="1"/>
    </xf>
    <xf numFmtId="0" fontId="70" fillId="37" borderId="74" xfId="80" applyFont="1" applyFill="1" applyBorder="1" applyAlignment="1">
      <alignment horizontal="center" vertical="center"/>
    </xf>
    <xf numFmtId="0" fontId="70" fillId="37" borderId="77" xfId="80" applyFont="1" applyFill="1" applyBorder="1" applyAlignment="1">
      <alignment horizontal="center" vertical="center"/>
    </xf>
    <xf numFmtId="0" fontId="70" fillId="37" borderId="81" xfId="80" applyFont="1" applyFill="1" applyBorder="1" applyAlignment="1">
      <alignment horizontal="center" vertical="center"/>
    </xf>
    <xf numFmtId="2" fontId="70" fillId="0" borderId="79" xfId="5" applyNumberFormat="1" applyFont="1" applyBorder="1" applyAlignment="1">
      <alignment horizontal="center" vertical="center" wrapText="1"/>
    </xf>
    <xf numFmtId="1" fontId="70" fillId="0" borderId="77" xfId="5" applyNumberFormat="1" applyFont="1" applyBorder="1" applyAlignment="1">
      <alignment horizontal="center" vertical="center" wrapText="1"/>
    </xf>
    <xf numFmtId="1" fontId="70" fillId="0" borderId="85" xfId="5" applyNumberFormat="1" applyFont="1" applyBorder="1" applyAlignment="1">
      <alignment horizontal="center" vertical="center" wrapText="1"/>
    </xf>
    <xf numFmtId="49" fontId="71" fillId="4" borderId="87" xfId="80" applyNumberFormat="1" applyFont="1" applyFill="1" applyBorder="1" applyAlignment="1">
      <alignment horizontal="center" vertical="center" wrapText="1"/>
    </xf>
    <xf numFmtId="49" fontId="70" fillId="24" borderId="89" xfId="80" applyNumberFormat="1" applyFont="1" applyFill="1" applyBorder="1" applyAlignment="1">
      <alignment horizontal="left" vertical="center" wrapText="1"/>
    </xf>
    <xf numFmtId="49" fontId="70" fillId="24" borderId="73" xfId="80" applyNumberFormat="1" applyFont="1" applyFill="1" applyBorder="1" applyAlignment="1">
      <alignment horizontal="left" vertical="center" wrapText="1"/>
    </xf>
    <xf numFmtId="49" fontId="70" fillId="37" borderId="81" xfId="80" applyNumberFormat="1" applyFont="1" applyFill="1" applyBorder="1" applyAlignment="1">
      <alignment horizontal="center" vertical="center" wrapText="1"/>
    </xf>
    <xf numFmtId="49" fontId="70" fillId="0" borderId="79" xfId="80" applyNumberFormat="1" applyFont="1" applyBorder="1" applyAlignment="1">
      <alignment horizontal="center" vertical="center" wrapText="1"/>
    </xf>
    <xf numFmtId="0" fontId="70" fillId="0" borderId="77" xfId="80" quotePrefix="1" applyFont="1" applyBorder="1" applyAlignment="1">
      <alignment horizontal="center" vertical="center"/>
    </xf>
    <xf numFmtId="0" fontId="70" fillId="0" borderId="77" xfId="80" quotePrefix="1" applyFont="1" applyBorder="1" applyAlignment="1">
      <alignment horizontal="center" vertical="center" wrapText="1"/>
    </xf>
    <xf numFmtId="0" fontId="70" fillId="0" borderId="85" xfId="80" quotePrefix="1" applyFont="1" applyBorder="1" applyAlignment="1">
      <alignment horizontal="center" vertical="center"/>
    </xf>
    <xf numFmtId="0" fontId="70" fillId="4" borderId="87" xfId="80" applyFont="1" applyFill="1" applyBorder="1" applyAlignment="1">
      <alignment horizontal="center" vertical="center" wrapText="1"/>
    </xf>
    <xf numFmtId="0" fontId="70" fillId="0" borderId="0" xfId="80" applyFont="1" applyAlignment="1">
      <alignment vertical="center"/>
    </xf>
    <xf numFmtId="0" fontId="70" fillId="38" borderId="92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66" fontId="10" fillId="0" borderId="3" xfId="2" quotePrefix="1" applyNumberFormat="1" applyFont="1" applyFill="1" applyBorder="1" applyAlignment="1" applyProtection="1">
      <alignment horizontal="right" vertical="center"/>
    </xf>
    <xf numFmtId="10" fontId="11" fillId="0" borderId="6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>
      <alignment horizontal="center" vertical="center" wrapText="1"/>
    </xf>
    <xf numFmtId="0" fontId="11" fillId="0" borderId="61" xfId="3" applyNumberFormat="1" applyFont="1" applyFill="1" applyBorder="1" applyAlignment="1">
      <alignment horizontal="right" vertical="center"/>
    </xf>
    <xf numFmtId="0" fontId="6" fillId="36" borderId="33" xfId="5" applyFont="1" applyFill="1" applyBorder="1" applyAlignment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4" fillId="23" borderId="0" xfId="1" applyFont="1" applyFill="1" applyAlignment="1">
      <alignment vertical="center"/>
    </xf>
    <xf numFmtId="43" fontId="48" fillId="23" borderId="0" xfId="1" applyFont="1" applyFill="1" applyAlignment="1">
      <alignment horizontal="center" vertical="center" wrapText="1"/>
    </xf>
    <xf numFmtId="43" fontId="44" fillId="23" borderId="0" xfId="1" applyFont="1" applyFill="1" applyAlignment="1">
      <alignment horizontal="center" vertical="center"/>
    </xf>
    <xf numFmtId="43" fontId="48" fillId="3" borderId="31" xfId="1" applyFont="1" applyFill="1" applyBorder="1" applyAlignment="1">
      <alignment horizontal="center" vertical="center"/>
    </xf>
    <xf numFmtId="0" fontId="42" fillId="3" borderId="30" xfId="4" applyFont="1" applyFill="1" applyBorder="1" applyAlignment="1">
      <alignment horizontal="left" vertical="center"/>
    </xf>
    <xf numFmtId="43" fontId="44" fillId="23" borderId="24" xfId="1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43" fontId="44" fillId="23" borderId="0" xfId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43" fontId="44" fillId="23" borderId="27" xfId="1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2" fillId="23" borderId="58" xfId="4" applyFont="1" applyFill="1" applyBorder="1" applyAlignment="1">
      <alignment horizontal="center" vertical="center"/>
    </xf>
    <xf numFmtId="0" fontId="47" fillId="24" borderId="37" xfId="4" applyFont="1" applyFill="1" applyBorder="1" applyAlignment="1">
      <alignment horizontal="center" vertical="center"/>
    </xf>
    <xf numFmtId="164" fontId="44" fillId="24" borderId="37" xfId="116" applyFont="1" applyFill="1" applyBorder="1" applyAlignment="1">
      <alignment horizontal="center" vertical="center"/>
    </xf>
    <xf numFmtId="166" fontId="72" fillId="0" borderId="3" xfId="2" quotePrefix="1" applyNumberFormat="1" applyFont="1" applyFill="1" applyBorder="1" applyAlignment="1" applyProtection="1">
      <alignment horizontal="center" vertical="center" wrapText="1"/>
    </xf>
    <xf numFmtId="10" fontId="72" fillId="0" borderId="7" xfId="2" quotePrefix="1" applyNumberFormat="1" applyFont="1" applyFill="1" applyBorder="1" applyAlignment="1" applyProtection="1">
      <alignment horizontal="center" vertical="center" wrapText="1"/>
    </xf>
    <xf numFmtId="0" fontId="65" fillId="0" borderId="0" xfId="0" applyFont="1"/>
    <xf numFmtId="0" fontId="49" fillId="0" borderId="0" xfId="4" applyFont="1" applyAlignment="1">
      <alignment vertical="center"/>
    </xf>
    <xf numFmtId="164" fontId="44" fillId="24" borderId="0" xfId="116" applyFont="1" applyFill="1" applyBorder="1" applyAlignment="1">
      <alignment horizontal="center" vertical="center"/>
    </xf>
    <xf numFmtId="0" fontId="11" fillId="3" borderId="47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7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43" fontId="8" fillId="25" borderId="1" xfId="1" applyFont="1" applyFill="1" applyBorder="1" applyAlignment="1" applyProtection="1">
      <alignment horizontal="right" vertical="center" wrapText="1"/>
    </xf>
    <xf numFmtId="43" fontId="8" fillId="25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 applyProtection="1">
      <alignment horizontal="right" vertical="center" wrapText="1"/>
    </xf>
    <xf numFmtId="43" fontId="8" fillId="3" borderId="47" xfId="1" applyFont="1" applyFill="1" applyBorder="1" applyAlignment="1" applyProtection="1">
      <alignment horizontal="right" vertical="center" wrapText="1"/>
    </xf>
    <xf numFmtId="43" fontId="8" fillId="0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 applyProtection="1">
      <alignment horizontal="right" vertical="center"/>
    </xf>
    <xf numFmtId="43" fontId="6" fillId="3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>
      <alignment horizontal="right" vertical="center"/>
    </xf>
    <xf numFmtId="43" fontId="8" fillId="3" borderId="1" xfId="1" applyFont="1" applyFill="1" applyBorder="1" applyAlignment="1" applyProtection="1">
      <alignment horizontal="right" vertical="center" wrapText="1"/>
    </xf>
    <xf numFmtId="43" fontId="8" fillId="0" borderId="47" xfId="1" applyFont="1" applyFill="1" applyBorder="1" applyAlignment="1" applyProtection="1">
      <alignment horizontal="right" vertical="center"/>
    </xf>
    <xf numFmtId="43" fontId="8" fillId="0" borderId="101" xfId="1" applyFont="1" applyFill="1" applyBorder="1" applyAlignment="1" applyProtection="1">
      <alignment horizontal="right" vertical="center" wrapText="1"/>
    </xf>
    <xf numFmtId="0" fontId="73" fillId="0" borderId="39" xfId="5" applyFont="1" applyBorder="1" applyAlignment="1">
      <alignment horizontal="center" vertical="center"/>
    </xf>
    <xf numFmtId="0" fontId="73" fillId="0" borderId="3" xfId="5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166" fontId="72" fillId="0" borderId="4" xfId="2" quotePrefix="1" applyNumberFormat="1" applyFont="1" applyFill="1" applyBorder="1" applyAlignment="1" applyProtection="1">
      <alignment horizontal="center" vertical="center" wrapText="1"/>
    </xf>
    <xf numFmtId="166" fontId="72" fillId="0" borderId="5" xfId="2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8" xfId="4" applyFont="1" applyFill="1" applyBorder="1" applyAlignment="1">
      <alignment horizontal="center" vertical="center"/>
    </xf>
    <xf numFmtId="43" fontId="6" fillId="36" borderId="34" xfId="1" applyFont="1" applyFill="1" applyBorder="1" applyAlignment="1" applyProtection="1">
      <alignment horizontal="center" vertical="center" wrapText="1"/>
    </xf>
    <xf numFmtId="43" fontId="6" fillId="36" borderId="33" xfId="1" applyFont="1" applyFill="1" applyBorder="1" applyAlignment="1" applyProtection="1">
      <alignment horizontal="center" vertical="center" wrapText="1"/>
    </xf>
    <xf numFmtId="43" fontId="6" fillId="36" borderId="35" xfId="1" applyFont="1" applyFill="1" applyBorder="1" applyAlignment="1" applyProtection="1">
      <alignment horizontal="center" vertical="center" wrapText="1"/>
    </xf>
    <xf numFmtId="0" fontId="6" fillId="36" borderId="34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0" fontId="6" fillId="36" borderId="35" xfId="5" applyFont="1" applyFill="1" applyBorder="1" applyAlignment="1">
      <alignment horizontal="center" vertical="center" wrapText="1"/>
    </xf>
    <xf numFmtId="0" fontId="67" fillId="0" borderId="0" xfId="80" applyFont="1" applyAlignment="1">
      <alignment horizontal="center" vertical="center" wrapText="1"/>
    </xf>
    <xf numFmtId="43" fontId="6" fillId="36" borderId="3" xfId="1" applyFont="1" applyFill="1" applyBorder="1" applyAlignment="1" applyProtection="1">
      <alignment horizontal="center" vertical="center" wrapText="1"/>
    </xf>
    <xf numFmtId="0" fontId="62" fillId="36" borderId="3" xfId="0" applyFont="1" applyFill="1" applyBorder="1" applyAlignment="1">
      <alignment horizontal="center"/>
    </xf>
    <xf numFmtId="0" fontId="68" fillId="37" borderId="100" xfId="80" applyFont="1" applyFill="1" applyBorder="1" applyAlignment="1">
      <alignment horizontal="center" vertical="center"/>
    </xf>
    <xf numFmtId="0" fontId="68" fillId="37" borderId="83" xfId="80" applyFont="1" applyFill="1" applyBorder="1" applyAlignment="1">
      <alignment horizontal="center" vertical="center"/>
    </xf>
    <xf numFmtId="49" fontId="68" fillId="37" borderId="97" xfId="80" applyNumberFormat="1" applyFont="1" applyFill="1" applyBorder="1" applyAlignment="1">
      <alignment horizontal="center" vertical="center" wrapText="1"/>
    </xf>
    <xf numFmtId="49" fontId="68" fillId="37" borderId="98" xfId="80" applyNumberFormat="1" applyFont="1" applyFill="1" applyBorder="1" applyAlignment="1">
      <alignment horizontal="center" vertical="center" wrapText="1"/>
    </xf>
    <xf numFmtId="49" fontId="68" fillId="37" borderId="99" xfId="80" applyNumberFormat="1" applyFont="1" applyFill="1" applyBorder="1" applyAlignment="1">
      <alignment horizontal="center" vertical="center" wrapText="1"/>
    </xf>
    <xf numFmtId="49" fontId="68" fillId="37" borderId="75" xfId="80" applyNumberFormat="1" applyFont="1" applyFill="1" applyBorder="1" applyAlignment="1">
      <alignment horizontal="center" vertical="center" wrapText="1"/>
    </xf>
    <xf numFmtId="49" fontId="68" fillId="37" borderId="78" xfId="80" applyNumberFormat="1" applyFont="1" applyFill="1" applyBorder="1" applyAlignment="1">
      <alignment horizontal="center" vertical="center" wrapText="1"/>
    </xf>
    <xf numFmtId="49" fontId="68" fillId="37" borderId="82" xfId="80" applyNumberFormat="1" applyFont="1" applyFill="1" applyBorder="1" applyAlignment="1">
      <alignment horizontal="center" vertical="center" wrapText="1"/>
    </xf>
    <xf numFmtId="43" fontId="8" fillId="27" borderId="3" xfId="1" applyFont="1" applyFill="1" applyBorder="1" applyAlignment="1" applyProtection="1">
      <alignment horizontal="right" vertical="center" wrapText="1"/>
    </xf>
    <xf numFmtId="43" fontId="8" fillId="27" borderId="39" xfId="1" applyFont="1" applyFill="1" applyBorder="1" applyAlignment="1" applyProtection="1">
      <alignment horizontal="right" vertical="center"/>
    </xf>
  </cellXfs>
  <cellStyles count="129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Neutrale 2" xfId="76" xr:uid="{00000000-0005-0000-0000-00004B000000}"/>
    <cellStyle name="Normal 12" xfId="117" xr:uid="{00000000-0005-0000-0000-00004C000000}"/>
    <cellStyle name="Normal 2" xfId="77" xr:uid="{00000000-0005-0000-0000-00004D000000}"/>
    <cellStyle name="Normal_all7_pdc" xfId="78" xr:uid="{00000000-0005-0000-0000-00004E000000}"/>
    <cellStyle name="Normal_Sheet1 2" xfId="5" xr:uid="{00000000-0005-0000-0000-00004F000000}"/>
    <cellStyle name="Normale" xfId="0" builtinId="0"/>
    <cellStyle name="Normale 10" xfId="121" xr:uid="{00000000-0005-0000-0000-000051000000}"/>
    <cellStyle name="Normale 11" xfId="123" xr:uid="{00000000-0005-0000-0000-000052000000}"/>
    <cellStyle name="Normale 12" xfId="125" xr:uid="{00000000-0005-0000-0000-000053000000}"/>
    <cellStyle name="Normale 19 2" xfId="124" xr:uid="{00000000-0005-0000-0000-000054000000}"/>
    <cellStyle name="Normale 2" xfId="79" xr:uid="{00000000-0005-0000-0000-000055000000}"/>
    <cellStyle name="Normale 2 2" xfId="80" xr:uid="{00000000-0005-0000-0000-000056000000}"/>
    <cellStyle name="Normale 2_1 BILANCIO AOU" xfId="81" xr:uid="{00000000-0005-0000-0000-000057000000}"/>
    <cellStyle name="Normale 20" xfId="122" xr:uid="{00000000-0005-0000-0000-000058000000}"/>
    <cellStyle name="Normale 3" xfId="82" xr:uid="{00000000-0005-0000-0000-000059000000}"/>
    <cellStyle name="Normale 3 2" xfId="83" xr:uid="{00000000-0005-0000-0000-00005A000000}"/>
    <cellStyle name="Normale 3 3" xfId="84" xr:uid="{00000000-0005-0000-0000-00005B000000}"/>
    <cellStyle name="Normale 4" xfId="85" xr:uid="{00000000-0005-0000-0000-00005C000000}"/>
    <cellStyle name="Normale 5" xfId="86" xr:uid="{00000000-0005-0000-0000-00005D000000}"/>
    <cellStyle name="Normale 6" xfId="87" xr:uid="{00000000-0005-0000-0000-00005E000000}"/>
    <cellStyle name="Normale 6 2" xfId="88" xr:uid="{00000000-0005-0000-0000-00005F000000}"/>
    <cellStyle name="Normale 7" xfId="89" xr:uid="{00000000-0005-0000-0000-000060000000}"/>
    <cellStyle name="Normale 7 2" xfId="90" xr:uid="{00000000-0005-0000-0000-000061000000}"/>
    <cellStyle name="Normale 7 3" xfId="120" xr:uid="{00000000-0005-0000-0000-000062000000}"/>
    <cellStyle name="Normale 7_Allegati 1-2def" xfId="91" xr:uid="{00000000-0005-0000-0000-000063000000}"/>
    <cellStyle name="Normale 8" xfId="92" xr:uid="{00000000-0005-0000-0000-000064000000}"/>
    <cellStyle name="Normale 9" xfId="93" xr:uid="{00000000-0005-0000-0000-000065000000}"/>
    <cellStyle name="Normale_All7_piano dei conti" xfId="6" xr:uid="{00000000-0005-0000-0000-000066000000}"/>
    <cellStyle name="Normale_Mattone CE_Budget 2008 (v. 0.5 del 12.02.2008) 2" xfId="4" xr:uid="{00000000-0005-0000-0000-000067000000}"/>
    <cellStyle name="Nota 2" xfId="94" xr:uid="{00000000-0005-0000-0000-000068000000}"/>
    <cellStyle name="Output 2" xfId="95" xr:uid="{00000000-0005-0000-0000-000069000000}"/>
    <cellStyle name="Percent 2" xfId="96" xr:uid="{00000000-0005-0000-0000-00006A000000}"/>
    <cellStyle name="Percent 3" xfId="97" xr:uid="{00000000-0005-0000-0000-00006B000000}"/>
    <cellStyle name="Percentuale" xfId="3" builtinId="5"/>
    <cellStyle name="Percentuale 2" xfId="98" xr:uid="{00000000-0005-0000-0000-00006D000000}"/>
    <cellStyle name="Percentuale 2 2" xfId="99" xr:uid="{00000000-0005-0000-0000-00006E000000}"/>
    <cellStyle name="Percentuale 2 3" xfId="100" xr:uid="{00000000-0005-0000-0000-00006F000000}"/>
    <cellStyle name="Percentuale 3" xfId="128" xr:uid="{00000000-0005-0000-0000-000070000000}"/>
    <cellStyle name="Percentuale 4" xfId="101" xr:uid="{00000000-0005-0000-0000-000071000000}"/>
    <cellStyle name="SAS FM Row drillable header" xfId="102" xr:uid="{00000000-0005-0000-0000-000072000000}"/>
    <cellStyle name="SAS FM Row header" xfId="103" xr:uid="{00000000-0005-0000-0000-000073000000}"/>
    <cellStyle name="Testo avviso 2" xfId="104" xr:uid="{00000000-0005-0000-0000-000074000000}"/>
    <cellStyle name="Testo descrittivo 2" xfId="105" xr:uid="{00000000-0005-0000-0000-000075000000}"/>
    <cellStyle name="Titolo 1 2" xfId="106" xr:uid="{00000000-0005-0000-0000-000076000000}"/>
    <cellStyle name="Titolo 2 2" xfId="107" xr:uid="{00000000-0005-0000-0000-000077000000}"/>
    <cellStyle name="Titolo 3 2" xfId="108" xr:uid="{00000000-0005-0000-0000-000078000000}"/>
    <cellStyle name="Titolo 4 2" xfId="109" xr:uid="{00000000-0005-0000-0000-000079000000}"/>
    <cellStyle name="Titolo 5" xfId="110" xr:uid="{00000000-0005-0000-0000-00007A000000}"/>
    <cellStyle name="Titolo 6" xfId="118" xr:uid="{00000000-0005-0000-0000-00007B000000}"/>
    <cellStyle name="Totale 2" xfId="111" xr:uid="{00000000-0005-0000-0000-00007C000000}"/>
    <cellStyle name="Valore non valido 2" xfId="112" xr:uid="{00000000-0005-0000-0000-00007D000000}"/>
    <cellStyle name="Valore valido 2" xfId="113" xr:uid="{00000000-0005-0000-0000-00007E000000}"/>
    <cellStyle name="Valuta (0)_% Attrezzature ed Edilizia" xfId="114" xr:uid="{00000000-0005-0000-0000-00007F000000}"/>
    <cellStyle name="Valuta 2" xfId="115" xr:uid="{00000000-0005-0000-0000-000080000000}"/>
  </cellStyles>
  <dxfs count="0"/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84" workbookViewId="0">
      <selection activeCell="D60" sqref="D60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386" customWidth="1"/>
    <col min="8" max="8" width="13.28515625" bestFit="1" customWidth="1"/>
  </cols>
  <sheetData>
    <row r="1" spans="1:10" ht="15.75">
      <c r="A1" s="1"/>
      <c r="B1" s="1"/>
      <c r="C1" s="2"/>
      <c r="D1" s="206"/>
      <c r="E1" s="206"/>
    </row>
    <row r="2" spans="1:10" ht="20.25">
      <c r="A2" s="284" t="s">
        <v>0</v>
      </c>
      <c r="B2" s="272"/>
      <c r="C2" s="272"/>
      <c r="D2" s="208"/>
      <c r="E2" s="208"/>
      <c r="F2" s="273" t="s">
        <v>1</v>
      </c>
      <c r="G2" s="381"/>
    </row>
    <row r="3" spans="1:10" ht="13.5" thickBot="1">
      <c r="A3" s="3"/>
      <c r="B3" s="3"/>
      <c r="C3" s="4"/>
      <c r="D3" s="209"/>
      <c r="E3" s="209"/>
      <c r="F3" s="210"/>
      <c r="G3" s="5"/>
    </row>
    <row r="4" spans="1:10" ht="33" customHeight="1">
      <c r="A4" s="475" t="s">
        <v>2113</v>
      </c>
      <c r="B4" s="476"/>
      <c r="C4" s="477"/>
      <c r="D4" s="277" t="s">
        <v>3482</v>
      </c>
      <c r="E4" s="277" t="s">
        <v>3483</v>
      </c>
      <c r="F4" s="478" t="s">
        <v>3476</v>
      </c>
      <c r="G4" s="479"/>
    </row>
    <row r="5" spans="1:10">
      <c r="A5" s="274"/>
      <c r="B5" s="275"/>
      <c r="C5" s="275"/>
      <c r="D5" s="276"/>
      <c r="E5" s="276"/>
      <c r="F5" s="446" t="s">
        <v>2</v>
      </c>
      <c r="G5" s="447" t="s">
        <v>3</v>
      </c>
    </row>
    <row r="6" spans="1:10">
      <c r="A6" s="6"/>
      <c r="B6" s="7"/>
      <c r="C6" s="8"/>
      <c r="D6" s="211"/>
      <c r="E6" s="211"/>
      <c r="F6" s="212"/>
      <c r="G6" s="193"/>
    </row>
    <row r="7" spans="1:10">
      <c r="A7" s="9" t="s">
        <v>4</v>
      </c>
      <c r="B7" s="3"/>
      <c r="C7" s="10" t="s">
        <v>5</v>
      </c>
      <c r="D7" s="213"/>
      <c r="E7" s="213"/>
      <c r="F7" s="214"/>
      <c r="G7" s="194"/>
    </row>
    <row r="8" spans="1:10">
      <c r="A8" s="9"/>
      <c r="B8" s="3"/>
      <c r="C8" s="11"/>
      <c r="D8" s="215"/>
      <c r="E8" s="215"/>
      <c r="F8" s="214"/>
      <c r="G8" s="194"/>
    </row>
    <row r="9" spans="1:10">
      <c r="A9" s="9">
        <v>1</v>
      </c>
      <c r="B9" s="10" t="s">
        <v>6</v>
      </c>
      <c r="C9" s="10"/>
      <c r="D9" s="216">
        <f t="shared" ref="D9" si="0">D10+D11+D18+D23</f>
        <v>46374203</v>
      </c>
      <c r="E9" s="216">
        <f t="shared" ref="E9" si="1">E10+E11+E18+E23</f>
        <v>47757838</v>
      </c>
      <c r="F9" s="216">
        <f t="shared" ref="F9:F35" si="2">+D9-E9</f>
        <v>-1383635</v>
      </c>
      <c r="G9" s="388">
        <f t="shared" ref="G9:G35" si="3">+F9/E9</f>
        <v>-2.8971893576924482E-2</v>
      </c>
      <c r="I9" s="205"/>
      <c r="J9" s="269"/>
    </row>
    <row r="10" spans="1:10">
      <c r="A10" s="12"/>
      <c r="B10" s="13" t="s">
        <v>7</v>
      </c>
      <c r="C10" s="13"/>
      <c r="D10" s="217">
        <f>+ROUND('CE Min'!D26,0)</f>
        <v>27672703</v>
      </c>
      <c r="E10" s="217">
        <f>+ROUND('CE Min'!E26,0)</f>
        <v>26756433</v>
      </c>
      <c r="F10" s="218">
        <f t="shared" si="2"/>
        <v>916270</v>
      </c>
      <c r="G10" s="195">
        <f t="shared" si="3"/>
        <v>3.4244848706103691E-2</v>
      </c>
      <c r="I10" s="242"/>
      <c r="J10" s="269"/>
    </row>
    <row r="11" spans="1:10">
      <c r="A11" s="9"/>
      <c r="B11" s="13" t="s">
        <v>8</v>
      </c>
      <c r="C11" s="13"/>
      <c r="D11" s="217">
        <f t="shared" ref="D11" si="4">SUM(D12:D17)</f>
        <v>9297000</v>
      </c>
      <c r="E11" s="217">
        <f t="shared" ref="E11" si="5">SUM(E12:E17)</f>
        <v>10366330</v>
      </c>
      <c r="F11" s="218">
        <f t="shared" si="2"/>
        <v>-1069330</v>
      </c>
      <c r="G11" s="195">
        <f t="shared" si="3"/>
        <v>-0.10315415388088166</v>
      </c>
      <c r="I11" s="242"/>
      <c r="J11" s="269"/>
    </row>
    <row r="12" spans="1:10">
      <c r="A12" s="9"/>
      <c r="B12" s="14"/>
      <c r="C12" s="60" t="s">
        <v>9</v>
      </c>
      <c r="D12" s="217">
        <f>+ROUND('CE Min'!D37,0)</f>
        <v>9297000</v>
      </c>
      <c r="E12" s="217">
        <f>+ROUND('CE Min'!E37,0)</f>
        <v>9747699</v>
      </c>
      <c r="F12" s="219">
        <f t="shared" si="2"/>
        <v>-450699</v>
      </c>
      <c r="G12" s="196">
        <f t="shared" si="3"/>
        <v>-4.6236450263800716E-2</v>
      </c>
      <c r="I12" s="242"/>
      <c r="J12" s="269"/>
    </row>
    <row r="13" spans="1:10" ht="22.5">
      <c r="A13" s="12"/>
      <c r="B13" s="14"/>
      <c r="C13" s="60" t="s">
        <v>10</v>
      </c>
      <c r="D13" s="217">
        <f>+ROUND('CE Min'!D38,0)</f>
        <v>0</v>
      </c>
      <c r="E13" s="217">
        <f>+ROUND('CE Min'!E38,0)</f>
        <v>0</v>
      </c>
      <c r="F13" s="219">
        <f t="shared" si="2"/>
        <v>0</v>
      </c>
      <c r="G13" s="196"/>
      <c r="I13" s="242"/>
      <c r="J13" s="269"/>
    </row>
    <row r="14" spans="1:10" ht="22.5">
      <c r="A14" s="9"/>
      <c r="B14" s="14"/>
      <c r="C14" s="60" t="s">
        <v>11</v>
      </c>
      <c r="D14" s="217">
        <f>+ROUND('CE Min'!D39,0)</f>
        <v>0</v>
      </c>
      <c r="E14" s="217">
        <f>+ROUND('CE Min'!E39,0)</f>
        <v>0</v>
      </c>
      <c r="F14" s="219">
        <f t="shared" si="2"/>
        <v>0</v>
      </c>
      <c r="G14" s="196"/>
      <c r="I14" s="242"/>
      <c r="J14" s="269"/>
    </row>
    <row r="15" spans="1:10">
      <c r="A15" s="12"/>
      <c r="B15" s="14"/>
      <c r="C15" s="60" t="s">
        <v>12</v>
      </c>
      <c r="D15" s="217">
        <f>+ROUND('CE Min'!D40,0)</f>
        <v>0</v>
      </c>
      <c r="E15" s="217">
        <f>+ROUND('CE Min'!E40,0)</f>
        <v>0</v>
      </c>
      <c r="F15" s="219">
        <f t="shared" si="2"/>
        <v>0</v>
      </c>
      <c r="G15" s="196"/>
      <c r="I15" s="242"/>
      <c r="J15" s="269"/>
    </row>
    <row r="16" spans="1:10">
      <c r="A16" s="12"/>
      <c r="B16" s="14"/>
      <c r="C16" s="60" t="s">
        <v>13</v>
      </c>
      <c r="D16" s="217">
        <f>+ROUND('CE Min'!D41,0)</f>
        <v>0</v>
      </c>
      <c r="E16" s="217">
        <f>+ROUND('CE Min'!E41,0)</f>
        <v>0</v>
      </c>
      <c r="F16" s="219">
        <f t="shared" si="2"/>
        <v>0</v>
      </c>
      <c r="G16" s="196"/>
      <c r="I16" s="242"/>
      <c r="J16" s="269"/>
    </row>
    <row r="17" spans="1:10">
      <c r="A17" s="9"/>
      <c r="B17" s="14"/>
      <c r="C17" s="60" t="s">
        <v>14</v>
      </c>
      <c r="D17" s="217">
        <f>+ROUND('CE Min'!D44,0)</f>
        <v>0</v>
      </c>
      <c r="E17" s="217">
        <f>+ROUND('CE Min'!E44,0)</f>
        <v>618631</v>
      </c>
      <c r="F17" s="219">
        <f t="shared" si="2"/>
        <v>-618631</v>
      </c>
      <c r="G17" s="196">
        <f t="shared" si="3"/>
        <v>-1</v>
      </c>
      <c r="I17" s="242"/>
      <c r="J17" s="269"/>
    </row>
    <row r="18" spans="1:10">
      <c r="A18" s="12"/>
      <c r="B18" s="14" t="s">
        <v>15</v>
      </c>
      <c r="C18" s="13"/>
      <c r="D18" s="217">
        <f t="shared" ref="D18" si="6">SUM(D19:D22)</f>
        <v>9404500</v>
      </c>
      <c r="E18" s="217">
        <f t="shared" ref="E18" si="7">SUM(E19:E22)</f>
        <v>10635075</v>
      </c>
      <c r="F18" s="218">
        <f t="shared" si="2"/>
        <v>-1230575</v>
      </c>
      <c r="G18" s="195">
        <f t="shared" si="3"/>
        <v>-0.11570910407307894</v>
      </c>
      <c r="I18" s="242"/>
      <c r="J18" s="269"/>
    </row>
    <row r="19" spans="1:10">
      <c r="A19" s="12"/>
      <c r="B19" s="14"/>
      <c r="C19" s="13" t="s">
        <v>16</v>
      </c>
      <c r="D19" s="217">
        <f>+ROUND('CE Min'!D51,0)</f>
        <v>2631325</v>
      </c>
      <c r="E19" s="217">
        <f>+ROUND('CE Min'!E51,0)</f>
        <v>3759036</v>
      </c>
      <c r="F19" s="219">
        <f t="shared" si="2"/>
        <v>-1127711</v>
      </c>
      <c r="G19" s="196">
        <f t="shared" si="3"/>
        <v>-0.30000005320513023</v>
      </c>
      <c r="I19" s="242"/>
      <c r="J19" s="269"/>
    </row>
    <row r="20" spans="1:10">
      <c r="A20" s="12"/>
      <c r="B20" s="14"/>
      <c r="C20" s="13" t="s">
        <v>17</v>
      </c>
      <c r="D20" s="217">
        <f>+ROUND('CE Min'!D52,0)</f>
        <v>3751255</v>
      </c>
      <c r="E20" s="217">
        <f>+ROUND('CE Min'!E52,0)</f>
        <v>4331292</v>
      </c>
      <c r="F20" s="219">
        <f t="shared" si="2"/>
        <v>-580037</v>
      </c>
      <c r="G20" s="196">
        <f t="shared" si="3"/>
        <v>-0.13391777788244247</v>
      </c>
      <c r="I20" s="242"/>
      <c r="J20" s="269"/>
    </row>
    <row r="21" spans="1:10">
      <c r="A21" s="12"/>
      <c r="B21" s="14"/>
      <c r="C21" s="13" t="s">
        <v>18</v>
      </c>
      <c r="D21" s="217">
        <f>+ROUND('CE Min'!D53,0)</f>
        <v>2862715</v>
      </c>
      <c r="E21" s="217">
        <f>+ROUND('CE Min'!E53,0)</f>
        <v>2371442</v>
      </c>
      <c r="F21" s="219">
        <f t="shared" si="2"/>
        <v>491273</v>
      </c>
      <c r="G21" s="196">
        <f t="shared" si="3"/>
        <v>0.20716214016619425</v>
      </c>
      <c r="I21" s="242"/>
      <c r="J21" s="269"/>
    </row>
    <row r="22" spans="1:10">
      <c r="A22" s="12"/>
      <c r="B22" s="14"/>
      <c r="C22" s="13" t="s">
        <v>19</v>
      </c>
      <c r="D22" s="217">
        <f>+ROUND('CE Min'!D54,0)</f>
        <v>159205</v>
      </c>
      <c r="E22" s="217">
        <f>+ROUND('CE Min'!E54,0)</f>
        <v>173305</v>
      </c>
      <c r="F22" s="219">
        <f t="shared" si="2"/>
        <v>-14100</v>
      </c>
      <c r="G22" s="196">
        <f t="shared" si="3"/>
        <v>-8.1359452987507574E-2</v>
      </c>
      <c r="I22" s="242"/>
      <c r="J22" s="269"/>
    </row>
    <row r="23" spans="1:10">
      <c r="A23" s="12"/>
      <c r="B23" s="14" t="s">
        <v>20</v>
      </c>
      <c r="C23" s="13"/>
      <c r="D23" s="217">
        <f>+ROUND('CE Min'!D55,0)</f>
        <v>0</v>
      </c>
      <c r="E23" s="217">
        <f>+ROUND('CE Min'!E55,0)</f>
        <v>0</v>
      </c>
      <c r="F23" s="219">
        <f t="shared" si="2"/>
        <v>0</v>
      </c>
      <c r="G23" s="196"/>
      <c r="I23" s="242"/>
      <c r="J23" s="269"/>
    </row>
    <row r="24" spans="1:10">
      <c r="A24" s="9">
        <v>2</v>
      </c>
      <c r="B24" s="10" t="s">
        <v>21</v>
      </c>
      <c r="C24" s="10"/>
      <c r="D24" s="220">
        <f>+ROUND('CE Min'!D56,0)</f>
        <v>0</v>
      </c>
      <c r="E24" s="220">
        <f>+ROUND('CE Min'!E56,0)</f>
        <v>0</v>
      </c>
      <c r="F24" s="216">
        <f t="shared" si="2"/>
        <v>0</v>
      </c>
      <c r="G24" s="382"/>
      <c r="I24" s="205"/>
      <c r="J24" s="269"/>
    </row>
    <row r="25" spans="1:10">
      <c r="A25" s="9">
        <v>3</v>
      </c>
      <c r="B25" s="10" t="s">
        <v>22</v>
      </c>
      <c r="C25" s="10"/>
      <c r="D25" s="220">
        <f>+ROUND('CE Min'!D59,0)</f>
        <v>3046944</v>
      </c>
      <c r="E25" s="220">
        <f>+ROUND('CE Min'!E59,0)</f>
        <v>2053189</v>
      </c>
      <c r="F25" s="216">
        <f t="shared" si="2"/>
        <v>993755</v>
      </c>
      <c r="G25" s="382">
        <f t="shared" si="3"/>
        <v>0.48400561273219367</v>
      </c>
      <c r="I25" s="205"/>
      <c r="J25" s="269"/>
    </row>
    <row r="26" spans="1:10">
      <c r="A26" s="9">
        <v>4</v>
      </c>
      <c r="B26" s="10" t="s">
        <v>23</v>
      </c>
      <c r="C26" s="10"/>
      <c r="D26" s="216">
        <f t="shared" ref="D26" si="8">SUM(D27:D29)</f>
        <v>34709260</v>
      </c>
      <c r="E26" s="216">
        <f t="shared" ref="E26" si="9">SUM(E27:E29)</f>
        <v>34865879</v>
      </c>
      <c r="F26" s="216">
        <f t="shared" si="2"/>
        <v>-156619</v>
      </c>
      <c r="G26" s="382">
        <f t="shared" si="3"/>
        <v>-4.4920422055041266E-3</v>
      </c>
      <c r="I26" s="205"/>
      <c r="J26" s="269"/>
    </row>
    <row r="27" spans="1:10">
      <c r="A27" s="9"/>
      <c r="B27" s="13" t="s">
        <v>24</v>
      </c>
      <c r="C27" s="15"/>
      <c r="D27" s="217">
        <f>+ROUND('CE Min'!D66,0)</f>
        <v>33004020</v>
      </c>
      <c r="E27" s="217">
        <f>+ROUND('CE Min'!E66,0)</f>
        <v>33159033</v>
      </c>
      <c r="F27" s="219">
        <f t="shared" si="2"/>
        <v>-155013</v>
      </c>
      <c r="G27" s="196">
        <f t="shared" si="3"/>
        <v>-4.6748347576963415E-3</v>
      </c>
      <c r="I27" s="242"/>
      <c r="J27" s="269"/>
    </row>
    <row r="28" spans="1:10">
      <c r="A28" s="12"/>
      <c r="B28" s="13" t="s">
        <v>25</v>
      </c>
      <c r="C28" s="15"/>
      <c r="D28" s="217">
        <f>+ROUND('CE Min'!D112,0)</f>
        <v>880115</v>
      </c>
      <c r="E28" s="217">
        <f>+ROUND('CE Min'!E112,0)</f>
        <v>880495</v>
      </c>
      <c r="F28" s="219">
        <f t="shared" si="2"/>
        <v>-380</v>
      </c>
      <c r="G28" s="196">
        <f t="shared" si="3"/>
        <v>-4.315754206440695E-4</v>
      </c>
      <c r="I28" s="242"/>
      <c r="J28" s="269"/>
    </row>
    <row r="29" spans="1:10">
      <c r="A29" s="9"/>
      <c r="B29" s="13" t="s">
        <v>26</v>
      </c>
      <c r="C29" s="15"/>
      <c r="D29" s="217">
        <f>+ROUND('CE Min'!D105+'CE Min'!D111,0)</f>
        <v>825125</v>
      </c>
      <c r="E29" s="217">
        <f>+ROUND('CE Min'!E105+'CE Min'!E111,0)</f>
        <v>826351</v>
      </c>
      <c r="F29" s="219">
        <f t="shared" si="2"/>
        <v>-1226</v>
      </c>
      <c r="G29" s="196">
        <f t="shared" si="3"/>
        <v>-1.4836310478235036E-3</v>
      </c>
      <c r="I29" s="242"/>
      <c r="J29" s="269"/>
    </row>
    <row r="30" spans="1:10">
      <c r="A30" s="9">
        <v>5</v>
      </c>
      <c r="B30" s="10" t="s">
        <v>27</v>
      </c>
      <c r="C30" s="10"/>
      <c r="D30" s="220">
        <f>+ROUND(+'CE Min'!D120,0)</f>
        <v>289218</v>
      </c>
      <c r="E30" s="220">
        <f>+ROUND(+'CE Min'!E120,0)</f>
        <v>995645</v>
      </c>
      <c r="F30" s="216">
        <f t="shared" si="2"/>
        <v>-706427</v>
      </c>
      <c r="G30" s="382">
        <f t="shared" si="3"/>
        <v>-0.70951694630114148</v>
      </c>
      <c r="I30" s="205"/>
      <c r="J30" s="269"/>
    </row>
    <row r="31" spans="1:10">
      <c r="A31" s="9">
        <v>6</v>
      </c>
      <c r="B31" s="10" t="s">
        <v>28</v>
      </c>
      <c r="C31" s="10"/>
      <c r="D31" s="220">
        <f>+ROUND('CE Min'!D141,0)</f>
        <v>1672348</v>
      </c>
      <c r="E31" s="220">
        <f>+ROUND('CE Min'!E141,0)</f>
        <v>1672348</v>
      </c>
      <c r="F31" s="216">
        <f t="shared" si="2"/>
        <v>0</v>
      </c>
      <c r="G31" s="382">
        <f t="shared" si="3"/>
        <v>0</v>
      </c>
      <c r="H31" s="283"/>
      <c r="I31" s="205"/>
      <c r="J31" s="269"/>
    </row>
    <row r="32" spans="1:10">
      <c r="A32" s="9">
        <v>7</v>
      </c>
      <c r="B32" s="10" t="s">
        <v>29</v>
      </c>
      <c r="C32" s="10"/>
      <c r="D32" s="220">
        <f>+ROUND('CE Min'!D145,0)</f>
        <v>2052852</v>
      </c>
      <c r="E32" s="220">
        <f>+ROUND('CE Min'!E145,0)</f>
        <v>2052852</v>
      </c>
      <c r="F32" s="216">
        <f t="shared" si="2"/>
        <v>0</v>
      </c>
      <c r="G32" s="382">
        <f t="shared" si="3"/>
        <v>0</v>
      </c>
      <c r="I32" s="205"/>
      <c r="J32" s="269"/>
    </row>
    <row r="33" spans="1:10">
      <c r="A33" s="9">
        <v>8</v>
      </c>
      <c r="B33" s="10" t="s">
        <v>30</v>
      </c>
      <c r="C33" s="10"/>
      <c r="D33" s="220">
        <f>+ROUND(+'CE Min'!D152,0)</f>
        <v>0</v>
      </c>
      <c r="E33" s="220">
        <f>+ROUND(+'CE Min'!E152,0)</f>
        <v>0</v>
      </c>
      <c r="F33" s="221">
        <f t="shared" si="2"/>
        <v>0</v>
      </c>
      <c r="G33" s="197"/>
      <c r="I33" s="205"/>
      <c r="J33" s="269"/>
    </row>
    <row r="34" spans="1:10">
      <c r="A34" s="9">
        <v>9</v>
      </c>
      <c r="B34" s="10" t="s">
        <v>31</v>
      </c>
      <c r="C34" s="10"/>
      <c r="D34" s="220">
        <f>+ROUND(+'CE Min'!D153,0)</f>
        <v>207068</v>
      </c>
      <c r="E34" s="220">
        <f>+ROUND(+'CE Min'!E153,0)</f>
        <v>219473</v>
      </c>
      <c r="F34" s="221">
        <f t="shared" si="2"/>
        <v>-12405</v>
      </c>
      <c r="G34" s="197">
        <f t="shared" si="3"/>
        <v>-5.6521758940735307E-2</v>
      </c>
      <c r="I34" s="205"/>
      <c r="J34" s="269"/>
    </row>
    <row r="35" spans="1:10">
      <c r="A35" s="278" t="s">
        <v>32</v>
      </c>
      <c r="B35" s="279"/>
      <c r="C35" s="279"/>
      <c r="D35" s="222">
        <f t="shared" ref="D35" si="10">D9+D24+D25+D26+SUM(D30:D34)</f>
        <v>88351893</v>
      </c>
      <c r="E35" s="222">
        <f t="shared" ref="E35" si="11">E9+E24+E25+E26+SUM(E30:E34)</f>
        <v>89617224</v>
      </c>
      <c r="F35" s="223">
        <f t="shared" si="2"/>
        <v>-1265331</v>
      </c>
      <c r="G35" s="179">
        <f t="shared" si="3"/>
        <v>-1.4119283587717468E-2</v>
      </c>
      <c r="I35" s="205"/>
      <c r="J35" s="269"/>
    </row>
    <row r="36" spans="1:10">
      <c r="A36" s="12"/>
      <c r="B36" s="16"/>
      <c r="C36" s="11"/>
      <c r="D36" s="224"/>
      <c r="E36" s="224"/>
      <c r="F36" s="219"/>
      <c r="G36" s="196"/>
      <c r="I36" s="242"/>
      <c r="J36" s="269"/>
    </row>
    <row r="37" spans="1:10">
      <c r="A37" s="9" t="s">
        <v>33</v>
      </c>
      <c r="B37" s="3"/>
      <c r="C37" s="17" t="s">
        <v>34</v>
      </c>
      <c r="D37" s="225"/>
      <c r="E37" s="225"/>
      <c r="F37" s="221">
        <f t="shared" ref="F37:F68" si="12">+D37-E37</f>
        <v>0</v>
      </c>
      <c r="G37" s="197"/>
      <c r="I37" s="205"/>
      <c r="J37" s="269"/>
    </row>
    <row r="38" spans="1:10">
      <c r="A38" s="9">
        <v>1</v>
      </c>
      <c r="B38" s="10" t="s">
        <v>35</v>
      </c>
      <c r="C38" s="18"/>
      <c r="D38" s="225">
        <f t="shared" ref="D38" si="13">SUM(D39:D40)</f>
        <v>13788418</v>
      </c>
      <c r="E38" s="225">
        <f t="shared" ref="E38" si="14">SUM(E39:E40)</f>
        <v>14742468</v>
      </c>
      <c r="F38" s="221">
        <f t="shared" si="12"/>
        <v>-954050</v>
      </c>
      <c r="G38" s="197">
        <f t="shared" ref="G38:G68" si="15">+F38/E38</f>
        <v>-6.4714401957664078E-2</v>
      </c>
      <c r="I38" s="205"/>
      <c r="J38" s="269"/>
    </row>
    <row r="39" spans="1:10">
      <c r="A39" s="9"/>
      <c r="B39" s="13" t="s">
        <v>36</v>
      </c>
      <c r="C39" s="15"/>
      <c r="D39" s="217">
        <f>+ROUND('CE Min'!D160,0)</f>
        <v>13350420</v>
      </c>
      <c r="E39" s="217">
        <f>+ROUND('CE Min'!E160,0)</f>
        <v>14162493</v>
      </c>
      <c r="F39" s="219">
        <f t="shared" si="12"/>
        <v>-812073</v>
      </c>
      <c r="G39" s="196">
        <f t="shared" si="15"/>
        <v>-5.7339692948127144E-2</v>
      </c>
      <c r="I39" s="242"/>
      <c r="J39" s="269"/>
    </row>
    <row r="40" spans="1:10">
      <c r="A40" s="12"/>
      <c r="B40" s="13" t="s">
        <v>37</v>
      </c>
      <c r="C40" s="15"/>
      <c r="D40" s="217">
        <f>+ROUND('CE Min'!D191,0)</f>
        <v>437998</v>
      </c>
      <c r="E40" s="217">
        <f>+ROUND('CE Min'!E191,0)</f>
        <v>579975</v>
      </c>
      <c r="F40" s="219">
        <f t="shared" si="12"/>
        <v>-141977</v>
      </c>
      <c r="G40" s="196">
        <f t="shared" si="15"/>
        <v>-0.24479848269321955</v>
      </c>
      <c r="I40" s="242"/>
      <c r="J40" s="269"/>
    </row>
    <row r="41" spans="1:10">
      <c r="A41" s="9">
        <v>2</v>
      </c>
      <c r="B41" s="10" t="s">
        <v>38</v>
      </c>
      <c r="C41" s="18"/>
      <c r="D41" s="225">
        <f t="shared" ref="D41" si="16">SUM(D42:D58)</f>
        <v>6896882</v>
      </c>
      <c r="E41" s="225">
        <f t="shared" ref="E41" si="17">SUM(E42:E58)</f>
        <v>8067352</v>
      </c>
      <c r="F41" s="221">
        <f t="shared" si="12"/>
        <v>-1170470</v>
      </c>
      <c r="G41" s="197">
        <f t="shared" si="15"/>
        <v>-0.14508726035507066</v>
      </c>
      <c r="I41" s="205"/>
      <c r="J41" s="269"/>
    </row>
    <row r="42" spans="1:10">
      <c r="A42" s="12"/>
      <c r="B42" s="14" t="s">
        <v>39</v>
      </c>
      <c r="C42" s="13"/>
      <c r="D42" s="217">
        <f>+ROUND('CE Min'!D201,0)</f>
        <v>0</v>
      </c>
      <c r="E42" s="217">
        <f>+ROUND('CE Min'!E201,0)</f>
        <v>0</v>
      </c>
      <c r="F42" s="219">
        <f t="shared" si="12"/>
        <v>0</v>
      </c>
      <c r="G42" s="196"/>
      <c r="I42" s="242"/>
      <c r="J42" s="269"/>
    </row>
    <row r="43" spans="1:10">
      <c r="A43" s="12"/>
      <c r="B43" s="14" t="s">
        <v>40</v>
      </c>
      <c r="C43" s="13"/>
      <c r="D43" s="217">
        <f>+ROUND('CE Min'!D209,0)</f>
        <v>0</v>
      </c>
      <c r="E43" s="217">
        <f>+ROUND('CE Min'!E209,0)</f>
        <v>0</v>
      </c>
      <c r="F43" s="219">
        <f t="shared" si="12"/>
        <v>0</v>
      </c>
      <c r="G43" s="196"/>
      <c r="I43" s="242"/>
      <c r="J43" s="269"/>
    </row>
    <row r="44" spans="1:10">
      <c r="A44" s="12"/>
      <c r="B44" s="14" t="s">
        <v>41</v>
      </c>
      <c r="C44" s="13"/>
      <c r="D44" s="217">
        <f>+ROUND('CE Min'!D213,0)</f>
        <v>408265</v>
      </c>
      <c r="E44" s="217">
        <f>+ROUND('CE Min'!E213,0)</f>
        <v>408265</v>
      </c>
      <c r="F44" s="219">
        <f t="shared" si="12"/>
        <v>0</v>
      </c>
      <c r="G44" s="196">
        <f t="shared" si="15"/>
        <v>0</v>
      </c>
      <c r="I44" s="242"/>
      <c r="J44" s="269"/>
    </row>
    <row r="45" spans="1:10">
      <c r="A45" s="12"/>
      <c r="B45" s="14" t="s">
        <v>42</v>
      </c>
      <c r="C45" s="13"/>
      <c r="D45" s="217">
        <f>+ROUND('CE Min'!D232,0)</f>
        <v>0</v>
      </c>
      <c r="E45" s="217">
        <f>+ROUND('CE Min'!E232,0)</f>
        <v>0</v>
      </c>
      <c r="F45" s="219">
        <f t="shared" si="12"/>
        <v>0</v>
      </c>
      <c r="G45" s="196"/>
      <c r="I45" s="242"/>
      <c r="J45" s="269"/>
    </row>
    <row r="46" spans="1:10">
      <c r="A46" s="12"/>
      <c r="B46" s="14" t="s">
        <v>43</v>
      </c>
      <c r="C46" s="13"/>
      <c r="D46" s="217">
        <f>+ROUND('CE Min'!D238,0)</f>
        <v>0</v>
      </c>
      <c r="E46" s="217">
        <f>+ROUND('CE Min'!E238,0)</f>
        <v>0</v>
      </c>
      <c r="F46" s="219">
        <f t="shared" si="12"/>
        <v>0</v>
      </c>
      <c r="G46" s="196"/>
      <c r="I46" s="242"/>
      <c r="J46" s="269"/>
    </row>
    <row r="47" spans="1:10">
      <c r="A47" s="12"/>
      <c r="B47" s="14" t="s">
        <v>44</v>
      </c>
      <c r="C47" s="13"/>
      <c r="D47" s="217">
        <f>+ROUND('CE Min'!D243,0)</f>
        <v>0</v>
      </c>
      <c r="E47" s="217">
        <f>+ROUND('CE Min'!E243,0)</f>
        <v>0</v>
      </c>
      <c r="F47" s="219">
        <f t="shared" si="12"/>
        <v>0</v>
      </c>
      <c r="G47" s="196"/>
      <c r="I47" s="242"/>
      <c r="J47" s="269"/>
    </row>
    <row r="48" spans="1:10">
      <c r="A48" s="12"/>
      <c r="B48" s="14" t="s">
        <v>45</v>
      </c>
      <c r="C48" s="13"/>
      <c r="D48" s="217">
        <f>+ROUND('CE Min'!D248,0)</f>
        <v>0</v>
      </c>
      <c r="E48" s="217">
        <f>+ROUND('CE Min'!E248,0)</f>
        <v>0</v>
      </c>
      <c r="F48" s="219">
        <f t="shared" si="12"/>
        <v>0</v>
      </c>
      <c r="G48" s="196"/>
      <c r="I48" s="242"/>
      <c r="J48" s="269"/>
    </row>
    <row r="49" spans="1:10">
      <c r="A49" s="12"/>
      <c r="B49" s="14" t="s">
        <v>46</v>
      </c>
      <c r="C49" s="13"/>
      <c r="D49" s="217">
        <f>+ROUND('CE Min'!D258,0)</f>
        <v>0</v>
      </c>
      <c r="E49" s="217">
        <f>+ROUND('CE Min'!E258,0)</f>
        <v>0</v>
      </c>
      <c r="F49" s="219">
        <f t="shared" si="12"/>
        <v>0</v>
      </c>
      <c r="G49" s="196"/>
      <c r="I49" s="242"/>
      <c r="J49" s="269"/>
    </row>
    <row r="50" spans="1:10">
      <c r="A50" s="12"/>
      <c r="B50" s="14" t="s">
        <v>47</v>
      </c>
      <c r="C50" s="13"/>
      <c r="D50" s="217">
        <f>+ROUND('CE Min'!D264,0)</f>
        <v>0</v>
      </c>
      <c r="E50" s="217">
        <f>+ROUND('CE Min'!E264,0)</f>
        <v>0</v>
      </c>
      <c r="F50" s="219">
        <f t="shared" si="12"/>
        <v>0</v>
      </c>
      <c r="G50" s="196"/>
      <c r="I50" s="242"/>
      <c r="J50" s="269"/>
    </row>
    <row r="51" spans="1:10">
      <c r="A51" s="12"/>
      <c r="B51" s="14" t="s">
        <v>48</v>
      </c>
      <c r="C51" s="13"/>
      <c r="D51" s="217">
        <f>+ROUND('CE Min'!D271,0)</f>
        <v>0</v>
      </c>
      <c r="E51" s="217">
        <f>+ROUND('CE Min'!E271,0)</f>
        <v>0</v>
      </c>
      <c r="F51" s="219">
        <f t="shared" si="12"/>
        <v>0</v>
      </c>
      <c r="G51" s="196"/>
      <c r="I51" s="242"/>
      <c r="J51" s="269"/>
    </row>
    <row r="52" spans="1:10">
      <c r="A52" s="12"/>
      <c r="B52" s="14" t="s">
        <v>49</v>
      </c>
      <c r="C52" s="13"/>
      <c r="D52" s="217">
        <f>+ROUND('CE Min'!D277,0)</f>
        <v>97519</v>
      </c>
      <c r="E52" s="217">
        <f>+ROUND('CE Min'!E277,0)</f>
        <v>105127</v>
      </c>
      <c r="F52" s="219">
        <f t="shared" si="12"/>
        <v>-7608</v>
      </c>
      <c r="G52" s="196">
        <f t="shared" si="15"/>
        <v>-7.2369610090652264E-2</v>
      </c>
      <c r="I52" s="242"/>
      <c r="J52" s="269"/>
    </row>
    <row r="53" spans="1:10">
      <c r="A53" s="12"/>
      <c r="B53" s="14" t="s">
        <v>50</v>
      </c>
      <c r="C53" s="13"/>
      <c r="D53" s="217">
        <f>+ROUND('CE Min'!D282,0)</f>
        <v>463816</v>
      </c>
      <c r="E53" s="217">
        <f>+ROUND('CE Min'!E282,0)</f>
        <v>500000</v>
      </c>
      <c r="F53" s="219">
        <f t="shared" si="12"/>
        <v>-36184</v>
      </c>
      <c r="G53" s="196">
        <f t="shared" si="15"/>
        <v>-7.2368000000000002E-2</v>
      </c>
      <c r="I53" s="242"/>
      <c r="J53" s="269"/>
    </row>
    <row r="54" spans="1:10">
      <c r="A54" s="12"/>
      <c r="B54" s="14" t="s">
        <v>51</v>
      </c>
      <c r="C54" s="13"/>
      <c r="D54" s="217">
        <f>+ROUND('CE Min'!D291,0)</f>
        <v>716364</v>
      </c>
      <c r="E54" s="217">
        <f>+ROUND('CE Min'!E291,0)</f>
        <v>716364</v>
      </c>
      <c r="F54" s="219">
        <f t="shared" si="12"/>
        <v>0</v>
      </c>
      <c r="G54" s="196">
        <f t="shared" si="15"/>
        <v>0</v>
      </c>
      <c r="I54" s="242"/>
      <c r="J54" s="269"/>
    </row>
    <row r="55" spans="1:10">
      <c r="A55" s="12"/>
      <c r="B55" s="14" t="s">
        <v>52</v>
      </c>
      <c r="C55" s="13"/>
      <c r="D55" s="217">
        <f>+ROUND('CE Min'!D299,0)</f>
        <v>2052893</v>
      </c>
      <c r="E55" s="217">
        <f>+ROUND('CE Min'!E299,0)</f>
        <v>2854418</v>
      </c>
      <c r="F55" s="219">
        <f t="shared" si="12"/>
        <v>-801525</v>
      </c>
      <c r="G55" s="196">
        <f t="shared" si="15"/>
        <v>-0.28080155043865335</v>
      </c>
      <c r="I55" s="242"/>
      <c r="J55" s="269"/>
    </row>
    <row r="56" spans="1:10">
      <c r="A56" s="12"/>
      <c r="B56" s="14" t="s">
        <v>53</v>
      </c>
      <c r="C56" s="60"/>
      <c r="D56" s="217">
        <f>+ROUND('CE Min'!D307,0)</f>
        <v>2307657</v>
      </c>
      <c r="E56" s="217">
        <f>+ROUND('CE Min'!E307,0)</f>
        <v>2512308</v>
      </c>
      <c r="F56" s="219">
        <f t="shared" si="12"/>
        <v>-204651</v>
      </c>
      <c r="G56" s="196">
        <f t="shared" si="15"/>
        <v>-8.1459359282380989E-2</v>
      </c>
      <c r="I56" s="242"/>
      <c r="J56" s="269"/>
    </row>
    <row r="57" spans="1:10">
      <c r="A57" s="12"/>
      <c r="B57" s="14" t="s">
        <v>54</v>
      </c>
      <c r="C57" s="13"/>
      <c r="D57" s="217">
        <f>+ROUND('CE Min'!D321,0)-1</f>
        <v>850368</v>
      </c>
      <c r="E57" s="217">
        <f>+ROUND('CE Min'!E321,0)</f>
        <v>970870</v>
      </c>
      <c r="F57" s="219">
        <f t="shared" si="12"/>
        <v>-120502</v>
      </c>
      <c r="G57" s="196">
        <f t="shared" si="15"/>
        <v>-0.12411754405842183</v>
      </c>
      <c r="I57" s="242"/>
      <c r="J57" s="269"/>
    </row>
    <row r="58" spans="1:10">
      <c r="A58" s="12"/>
      <c r="B58" s="14" t="s">
        <v>55</v>
      </c>
      <c r="C58" s="13"/>
      <c r="D58" s="217">
        <f>+ROUND('CE Min'!D329,0)</f>
        <v>0</v>
      </c>
      <c r="E58" s="217">
        <f>+ROUND('CE Min'!E329,0)</f>
        <v>0</v>
      </c>
      <c r="F58" s="219">
        <f t="shared" si="12"/>
        <v>0</v>
      </c>
      <c r="G58" s="196"/>
      <c r="I58" s="242"/>
      <c r="J58" s="269"/>
    </row>
    <row r="59" spans="1:10">
      <c r="A59" s="9">
        <v>3</v>
      </c>
      <c r="B59" s="10" t="s">
        <v>56</v>
      </c>
      <c r="C59" s="18"/>
      <c r="D59" s="225">
        <f t="shared" ref="D59" si="18">SUM(D60:D62)</f>
        <v>10983509</v>
      </c>
      <c r="E59" s="225">
        <f t="shared" ref="E59" si="19">SUM(E60:E62)</f>
        <v>11553785</v>
      </c>
      <c r="F59" s="221">
        <f t="shared" si="12"/>
        <v>-570276</v>
      </c>
      <c r="G59" s="197">
        <f t="shared" si="15"/>
        <v>-4.935837043877829E-2</v>
      </c>
      <c r="I59" s="205"/>
      <c r="J59" s="269"/>
    </row>
    <row r="60" spans="1:10">
      <c r="A60" s="12"/>
      <c r="B60" s="14" t="s">
        <v>57</v>
      </c>
      <c r="C60" s="13"/>
      <c r="D60" s="217">
        <f>+ROUND('CE Min'!D331,0)</f>
        <v>10456280</v>
      </c>
      <c r="E60" s="217">
        <f>+ROUND('CE Min'!E331,0)</f>
        <v>11115527</v>
      </c>
      <c r="F60" s="219">
        <f t="shared" si="12"/>
        <v>-659247</v>
      </c>
      <c r="G60" s="196">
        <f t="shared" si="15"/>
        <v>-5.9308658959669656E-2</v>
      </c>
      <c r="I60" s="242"/>
      <c r="J60" s="269"/>
    </row>
    <row r="61" spans="1:10">
      <c r="A61" s="12"/>
      <c r="B61" s="14" t="s">
        <v>58</v>
      </c>
      <c r="C61" s="60"/>
      <c r="D61" s="217">
        <f>+ROUND('CE Min'!D351,0)</f>
        <v>315159</v>
      </c>
      <c r="E61" s="217">
        <f>+ROUND('CE Min'!E351,0)</f>
        <v>345258</v>
      </c>
      <c r="F61" s="219">
        <f t="shared" si="12"/>
        <v>-30099</v>
      </c>
      <c r="G61" s="196">
        <f t="shared" si="15"/>
        <v>-8.7178284065829031E-2</v>
      </c>
      <c r="I61" s="242"/>
      <c r="J61" s="269"/>
    </row>
    <row r="62" spans="1:10">
      <c r="A62" s="12"/>
      <c r="B62" s="14" t="s">
        <v>59</v>
      </c>
      <c r="C62" s="13"/>
      <c r="D62" s="217">
        <f>+ROUND('CE Min'!D365,0)</f>
        <v>212070</v>
      </c>
      <c r="E62" s="217">
        <f>+ROUND('CE Min'!E365,0)</f>
        <v>93000</v>
      </c>
      <c r="F62" s="219">
        <f t="shared" si="12"/>
        <v>119070</v>
      </c>
      <c r="G62" s="196">
        <f t="shared" si="15"/>
        <v>1.2803225806451612</v>
      </c>
      <c r="I62" s="242"/>
      <c r="J62" s="269"/>
    </row>
    <row r="63" spans="1:10">
      <c r="A63" s="9">
        <v>4</v>
      </c>
      <c r="B63" s="19" t="s">
        <v>60</v>
      </c>
      <c r="C63" s="18"/>
      <c r="D63" s="225">
        <f>+ROUND('CE Min'!D368,0)</f>
        <v>1966212</v>
      </c>
      <c r="E63" s="225">
        <f>+ROUND('CE Min'!E368,0)</f>
        <v>1927353</v>
      </c>
      <c r="F63" s="221">
        <f t="shared" si="12"/>
        <v>38859</v>
      </c>
      <c r="G63" s="197">
        <f t="shared" si="15"/>
        <v>2.0161848919217185E-2</v>
      </c>
      <c r="I63" s="205"/>
      <c r="J63" s="269"/>
    </row>
    <row r="64" spans="1:10">
      <c r="A64" s="9">
        <v>5</v>
      </c>
      <c r="B64" s="10" t="s">
        <v>61</v>
      </c>
      <c r="C64" s="10"/>
      <c r="D64" s="225">
        <f>+ROUND('CE Min'!D376,0)</f>
        <v>1917702</v>
      </c>
      <c r="E64" s="225">
        <f>+ROUND('CE Min'!E376,0)</f>
        <v>1111980</v>
      </c>
      <c r="F64" s="221">
        <f t="shared" si="12"/>
        <v>805722</v>
      </c>
      <c r="G64" s="197">
        <f t="shared" si="15"/>
        <v>0.72458317595640209</v>
      </c>
      <c r="I64" s="205"/>
      <c r="J64" s="269"/>
    </row>
    <row r="65" spans="1:10">
      <c r="A65" s="9">
        <v>6</v>
      </c>
      <c r="B65" s="10" t="s">
        <v>62</v>
      </c>
      <c r="C65" s="18"/>
      <c r="D65" s="225">
        <f t="shared" ref="D65" si="20">SUM(D66:D70)</f>
        <v>45926370</v>
      </c>
      <c r="E65" s="225">
        <f t="shared" ref="E65" si="21">SUM(E66:E70)</f>
        <v>43017827</v>
      </c>
      <c r="F65" s="221">
        <f t="shared" si="12"/>
        <v>2908543</v>
      </c>
      <c r="G65" s="197">
        <f t="shared" si="15"/>
        <v>6.7612503997470624E-2</v>
      </c>
      <c r="I65" s="205"/>
      <c r="J65" s="269"/>
    </row>
    <row r="66" spans="1:10">
      <c r="A66" s="9"/>
      <c r="B66" s="13" t="s">
        <v>63</v>
      </c>
      <c r="C66" s="15"/>
      <c r="D66" s="217">
        <f>+ROUND('CE Min'!D389,0)</f>
        <v>15358014</v>
      </c>
      <c r="E66" s="217">
        <f>+ROUND('CE Min'!E389,0)</f>
        <v>14763245</v>
      </c>
      <c r="F66" s="219">
        <f t="shared" si="12"/>
        <v>594769</v>
      </c>
      <c r="G66" s="196">
        <f t="shared" si="15"/>
        <v>4.0287145542866762E-2</v>
      </c>
      <c r="I66" s="242"/>
      <c r="J66" s="269"/>
    </row>
    <row r="67" spans="1:10">
      <c r="A67" s="9"/>
      <c r="B67" s="13" t="s">
        <v>64</v>
      </c>
      <c r="C67" s="15"/>
      <c r="D67" s="217">
        <f>+ROUND('CE Min'!D393,0)</f>
        <v>2517193</v>
      </c>
      <c r="E67" s="217">
        <f>+ROUND('CE Min'!E393,0)</f>
        <v>1895710</v>
      </c>
      <c r="F67" s="219">
        <f t="shared" si="12"/>
        <v>621483</v>
      </c>
      <c r="G67" s="196">
        <f t="shared" si="15"/>
        <v>0.32783653617905695</v>
      </c>
      <c r="I67" s="242"/>
      <c r="J67" s="269"/>
    </row>
    <row r="68" spans="1:10">
      <c r="A68" s="9"/>
      <c r="B68" s="13" t="s">
        <v>65</v>
      </c>
      <c r="C68" s="15"/>
      <c r="D68" s="217">
        <f>+ROUND('CE Min'!D397,0)</f>
        <v>19041760</v>
      </c>
      <c r="E68" s="217">
        <f>+ROUND('CE Min'!E397,0)</f>
        <v>18515407</v>
      </c>
      <c r="F68" s="219">
        <f t="shared" si="12"/>
        <v>526353</v>
      </c>
      <c r="G68" s="196">
        <f t="shared" si="15"/>
        <v>2.8427838502280832E-2</v>
      </c>
      <c r="I68" s="242"/>
      <c r="J68" s="269"/>
    </row>
    <row r="69" spans="1:10">
      <c r="A69" s="12"/>
      <c r="B69" s="13" t="s">
        <v>66</v>
      </c>
      <c r="C69" s="15"/>
      <c r="D69" s="217">
        <f>+ROUND('CE Min'!D402+'CE Min'!D411+'CE Min'!D420,0)</f>
        <v>1124450</v>
      </c>
      <c r="E69" s="217">
        <f>+ROUND('CE Min'!E402+'CE Min'!E411+'CE Min'!E420,0)</f>
        <v>1025904</v>
      </c>
      <c r="F69" s="219">
        <f t="shared" ref="F69:F85" si="22">+D69-E69</f>
        <v>98546</v>
      </c>
      <c r="G69" s="196">
        <f t="shared" ref="G69:G85" si="23">+F69/E69</f>
        <v>9.6057720800386784E-2</v>
      </c>
      <c r="I69" s="242"/>
      <c r="J69" s="269"/>
    </row>
    <row r="70" spans="1:10">
      <c r="A70" s="12"/>
      <c r="B70" s="13" t="s">
        <v>67</v>
      </c>
      <c r="C70" s="15"/>
      <c r="D70" s="217">
        <f>+ROUND('CE Min'!D406+'CE Min'!D415+'CE Min'!D424,0)</f>
        <v>7884953</v>
      </c>
      <c r="E70" s="217">
        <f>+ROUND('CE Min'!E406+'CE Min'!E415+'CE Min'!E424,0)</f>
        <v>6817561</v>
      </c>
      <c r="F70" s="219">
        <f t="shared" si="22"/>
        <v>1067392</v>
      </c>
      <c r="G70" s="196">
        <f t="shared" si="23"/>
        <v>0.15656508243930636</v>
      </c>
      <c r="I70" s="242"/>
    </row>
    <row r="71" spans="1:10">
      <c r="A71" s="9">
        <v>7</v>
      </c>
      <c r="B71" s="19" t="s">
        <v>68</v>
      </c>
      <c r="C71" s="10"/>
      <c r="D71" s="225">
        <f>+ROUND('CE Min'!D428,0)</f>
        <v>941243</v>
      </c>
      <c r="E71" s="225">
        <f>+ROUND('CE Min'!E428,0)</f>
        <v>941243</v>
      </c>
      <c r="F71" s="221">
        <f t="shared" si="22"/>
        <v>0</v>
      </c>
      <c r="G71" s="197">
        <f t="shared" si="23"/>
        <v>0</v>
      </c>
      <c r="I71" s="205"/>
    </row>
    <row r="72" spans="1:10">
      <c r="A72" s="9">
        <v>8</v>
      </c>
      <c r="B72" s="19" t="s">
        <v>69</v>
      </c>
      <c r="C72" s="10"/>
      <c r="D72" s="225">
        <f t="shared" ref="D72" si="24">SUM(D73:D75)</f>
        <v>2076164</v>
      </c>
      <c r="E72" s="225">
        <f t="shared" ref="E72" si="25">SUM(E73:E75)</f>
        <v>2076164</v>
      </c>
      <c r="F72" s="221">
        <f t="shared" si="22"/>
        <v>0</v>
      </c>
      <c r="G72" s="197">
        <f t="shared" si="23"/>
        <v>0</v>
      </c>
      <c r="I72" s="205"/>
    </row>
    <row r="73" spans="1:10">
      <c r="A73" s="9"/>
      <c r="B73" s="13" t="s">
        <v>70</v>
      </c>
      <c r="C73" s="15"/>
      <c r="D73" s="217">
        <f>+ROUND('CE Min'!D437,0)</f>
        <v>6506</v>
      </c>
      <c r="E73" s="217">
        <f>+ROUND('CE Min'!E437,0)</f>
        <v>6506</v>
      </c>
      <c r="F73" s="219">
        <f t="shared" si="22"/>
        <v>0</v>
      </c>
      <c r="G73" s="196">
        <f t="shared" si="23"/>
        <v>0</v>
      </c>
      <c r="I73" s="242"/>
    </row>
    <row r="74" spans="1:10">
      <c r="A74" s="9"/>
      <c r="B74" s="13" t="s">
        <v>71</v>
      </c>
      <c r="C74" s="15"/>
      <c r="D74" s="217">
        <f>+ROUND('CE Min'!D439,0)</f>
        <v>420804</v>
      </c>
      <c r="E74" s="217">
        <f>+ROUND('CE Min'!E439,0)</f>
        <v>420804</v>
      </c>
      <c r="F74" s="219">
        <f t="shared" si="22"/>
        <v>0</v>
      </c>
      <c r="G74" s="196">
        <f t="shared" si="23"/>
        <v>0</v>
      </c>
      <c r="I74" s="242"/>
    </row>
    <row r="75" spans="1:10">
      <c r="A75" s="12"/>
      <c r="B75" s="13" t="s">
        <v>72</v>
      </c>
      <c r="C75" s="15"/>
      <c r="D75" s="217">
        <f>+ROUND('CE Min'!D442,0)</f>
        <v>1648854</v>
      </c>
      <c r="E75" s="217">
        <f>+ROUND('CE Min'!E442,0)</f>
        <v>1648854</v>
      </c>
      <c r="F75" s="219">
        <f t="shared" si="22"/>
        <v>0</v>
      </c>
      <c r="G75" s="196">
        <f t="shared" si="23"/>
        <v>0</v>
      </c>
      <c r="I75" s="242"/>
    </row>
    <row r="76" spans="1:10">
      <c r="A76" s="9">
        <v>9</v>
      </c>
      <c r="B76" s="19" t="s">
        <v>73</v>
      </c>
      <c r="C76" s="10"/>
      <c r="D76" s="225">
        <f>+ROUND('CE Min'!D443,0)</f>
        <v>0</v>
      </c>
      <c r="E76" s="225">
        <f>+ROUND('CE Min'!E443,0)</f>
        <v>210463</v>
      </c>
      <c r="F76" s="221">
        <f t="shared" si="22"/>
        <v>-210463</v>
      </c>
      <c r="G76" s="197">
        <f t="shared" si="23"/>
        <v>-1</v>
      </c>
      <c r="I76" s="205"/>
    </row>
    <row r="77" spans="1:10">
      <c r="A77" s="9">
        <v>10</v>
      </c>
      <c r="B77" s="10" t="s">
        <v>74</v>
      </c>
      <c r="C77" s="18"/>
      <c r="D77" s="225">
        <f t="shared" ref="D77" si="26">SUM(D78:D79)</f>
        <v>0</v>
      </c>
      <c r="E77" s="225">
        <f t="shared" ref="E77" si="27">SUM(E78:E79)</f>
        <v>0</v>
      </c>
      <c r="F77" s="221">
        <f t="shared" si="22"/>
        <v>0</v>
      </c>
      <c r="G77" s="197"/>
      <c r="I77" s="205"/>
    </row>
    <row r="78" spans="1:10">
      <c r="A78" s="9"/>
      <c r="B78" s="13" t="s">
        <v>75</v>
      </c>
      <c r="C78" s="15"/>
      <c r="D78" s="217">
        <f>+ROUND('CE Min'!D447,0)</f>
        <v>0</v>
      </c>
      <c r="E78" s="217">
        <f>+ROUND('CE Min'!E447,0)</f>
        <v>0</v>
      </c>
      <c r="F78" s="219">
        <f t="shared" si="22"/>
        <v>0</v>
      </c>
      <c r="G78" s="196"/>
      <c r="I78" s="242"/>
    </row>
    <row r="79" spans="1:10">
      <c r="A79" s="9"/>
      <c r="B79" s="13" t="s">
        <v>76</v>
      </c>
      <c r="C79" s="15"/>
      <c r="D79" s="217">
        <f>+ROUND('CE Min'!D456,0)</f>
        <v>0</v>
      </c>
      <c r="E79" s="217">
        <f>+ROUND('CE Min'!E456,0)</f>
        <v>0</v>
      </c>
      <c r="F79" s="219">
        <f t="shared" si="22"/>
        <v>0</v>
      </c>
      <c r="G79" s="196"/>
      <c r="I79" s="242"/>
    </row>
    <row r="80" spans="1:10">
      <c r="A80" s="9">
        <v>11</v>
      </c>
      <c r="B80" s="10" t="s">
        <v>77</v>
      </c>
      <c r="C80" s="18"/>
      <c r="D80" s="225">
        <f t="shared" ref="D80" si="28">SUM(D81:D84)</f>
        <v>595962</v>
      </c>
      <c r="E80" s="225">
        <f t="shared" ref="E80" si="29">SUM(E81:E84)</f>
        <v>1233344</v>
      </c>
      <c r="F80" s="221">
        <f t="shared" si="22"/>
        <v>-637382</v>
      </c>
      <c r="G80" s="197">
        <f t="shared" si="23"/>
        <v>-0.51679174666597483</v>
      </c>
      <c r="I80" s="205"/>
    </row>
    <row r="81" spans="1:9">
      <c r="A81" s="9"/>
      <c r="B81" s="13" t="s">
        <v>78</v>
      </c>
      <c r="C81" s="11"/>
      <c r="D81" s="217">
        <f>+ROUND('CE Min'!D464,0)</f>
        <v>0</v>
      </c>
      <c r="E81" s="217">
        <f>+ROUND('CE Min'!E464,0)</f>
        <v>0</v>
      </c>
      <c r="F81" s="219">
        <f t="shared" si="22"/>
        <v>0</v>
      </c>
      <c r="G81" s="196"/>
      <c r="I81" s="242"/>
    </row>
    <row r="82" spans="1:9">
      <c r="A82" s="9"/>
      <c r="B82" s="13" t="s">
        <v>79</v>
      </c>
      <c r="C82" s="11"/>
      <c r="D82" s="217">
        <f>+ROUND('CE Min'!D472,0)</f>
        <v>0</v>
      </c>
      <c r="E82" s="217">
        <f>+ROUND('CE Min'!E472,0)</f>
        <v>0</v>
      </c>
      <c r="F82" s="219">
        <f t="shared" si="22"/>
        <v>0</v>
      </c>
      <c r="G82" s="196"/>
      <c r="I82" s="242"/>
    </row>
    <row r="83" spans="1:9">
      <c r="A83" s="9"/>
      <c r="B83" s="13" t="s">
        <v>80</v>
      </c>
      <c r="C83" s="11"/>
      <c r="D83" s="217">
        <f>+ROUND('CE Min'!D473,0)</f>
        <v>30000</v>
      </c>
      <c r="E83" s="217">
        <f>+ROUND('CE Min'!E473,0)</f>
        <v>706329</v>
      </c>
      <c r="F83" s="219">
        <f t="shared" si="22"/>
        <v>-676329</v>
      </c>
      <c r="G83" s="196">
        <f t="shared" si="23"/>
        <v>-0.95752687486992605</v>
      </c>
      <c r="I83" s="242"/>
    </row>
    <row r="84" spans="1:9">
      <c r="A84" s="9"/>
      <c r="B84" s="13" t="s">
        <v>81</v>
      </c>
      <c r="C84" s="11"/>
      <c r="D84" s="217">
        <f>+ROUND('CE Min'!D480,0)</f>
        <v>565962</v>
      </c>
      <c r="E84" s="217">
        <f>+ROUND('CE Min'!E480,0)</f>
        <v>527015</v>
      </c>
      <c r="F84" s="219">
        <f t="shared" si="22"/>
        <v>38947</v>
      </c>
      <c r="G84" s="196">
        <f t="shared" si="23"/>
        <v>7.3901122358946136E-2</v>
      </c>
      <c r="I84" s="242"/>
    </row>
    <row r="85" spans="1:9">
      <c r="A85" s="278" t="s">
        <v>82</v>
      </c>
      <c r="B85" s="279"/>
      <c r="C85" s="279"/>
      <c r="D85" s="222">
        <f t="shared" ref="D85" si="30">D38+D41+D63+D64+D65+D71+D72+D76+D77+D80+D59</f>
        <v>85092462</v>
      </c>
      <c r="E85" s="222">
        <f t="shared" ref="E85" si="31">E38+E41+E63+E64+E65+E71+E72+E76+E77+E80+E59</f>
        <v>84881979</v>
      </c>
      <c r="F85" s="223">
        <f t="shared" si="22"/>
        <v>210483</v>
      </c>
      <c r="G85" s="179">
        <f t="shared" si="23"/>
        <v>2.4797136268465184E-3</v>
      </c>
      <c r="I85" s="205"/>
    </row>
    <row r="86" spans="1:9" ht="13.5" thickBot="1">
      <c r="A86" s="20"/>
      <c r="B86" s="21"/>
      <c r="C86" s="22"/>
      <c r="D86" s="226"/>
      <c r="E86" s="226"/>
      <c r="F86" s="227"/>
      <c r="G86" s="198"/>
      <c r="I86" s="205"/>
    </row>
    <row r="87" spans="1:9" ht="13.5" thickBot="1">
      <c r="A87" s="280" t="s">
        <v>83</v>
      </c>
      <c r="B87" s="281"/>
      <c r="C87" s="281"/>
      <c r="D87" s="228">
        <f t="shared" ref="D87" si="32">+D35-D85</f>
        <v>3259431</v>
      </c>
      <c r="E87" s="228">
        <f t="shared" ref="E87" si="33">+E35-E85</f>
        <v>4735245</v>
      </c>
      <c r="F87" s="229">
        <f>+D87-E87</f>
        <v>-1475814</v>
      </c>
      <c r="G87" s="180">
        <f>+F87/E87</f>
        <v>-0.31166581665784981</v>
      </c>
      <c r="I87" s="205"/>
    </row>
    <row r="88" spans="1:9">
      <c r="A88" s="23"/>
      <c r="B88" s="24"/>
      <c r="C88" s="25"/>
      <c r="D88" s="224"/>
      <c r="E88" s="224"/>
      <c r="F88" s="219"/>
      <c r="G88" s="196"/>
      <c r="I88" s="242"/>
    </row>
    <row r="89" spans="1:9">
      <c r="A89" s="9" t="s">
        <v>84</v>
      </c>
      <c r="B89" s="10" t="s">
        <v>85</v>
      </c>
      <c r="C89" s="18"/>
      <c r="D89" s="225"/>
      <c r="E89" s="225"/>
      <c r="F89" s="221"/>
      <c r="G89" s="197"/>
      <c r="I89" s="205"/>
    </row>
    <row r="90" spans="1:9">
      <c r="A90" s="26"/>
      <c r="B90" s="3" t="s">
        <v>86</v>
      </c>
      <c r="C90" s="27" t="s">
        <v>87</v>
      </c>
      <c r="D90" s="220">
        <f>+ROUND('CE Min'!D493+'CE Min'!D497,0)</f>
        <v>0</v>
      </c>
      <c r="E90" s="220">
        <f>+ROUND('CE Min'!E493+'CE Min'!E497,0)</f>
        <v>0</v>
      </c>
      <c r="F90" s="221">
        <f>+D90-E90</f>
        <v>0</v>
      </c>
      <c r="G90" s="197"/>
      <c r="I90" s="205"/>
    </row>
    <row r="91" spans="1:9">
      <c r="A91" s="26"/>
      <c r="B91" s="3" t="s">
        <v>88</v>
      </c>
      <c r="C91" s="27" t="s">
        <v>89</v>
      </c>
      <c r="D91" s="220">
        <f>+ROUND('CE Min'!D503+'CE Min'!D507,0)</f>
        <v>0</v>
      </c>
      <c r="E91" s="220">
        <f>+ROUND('CE Min'!E503+'CE Min'!E507,0)</f>
        <v>0</v>
      </c>
      <c r="F91" s="221">
        <f>+D91-E91</f>
        <v>0</v>
      </c>
      <c r="G91" s="197"/>
      <c r="I91" s="205"/>
    </row>
    <row r="92" spans="1:9">
      <c r="A92" s="278" t="s">
        <v>90</v>
      </c>
      <c r="B92" s="279"/>
      <c r="C92" s="279" t="s">
        <v>91</v>
      </c>
      <c r="D92" s="222">
        <f t="shared" ref="D92" si="34">+D90-D91</f>
        <v>0</v>
      </c>
      <c r="E92" s="222">
        <f t="shared" ref="E92" si="35">+E90-E91</f>
        <v>0</v>
      </c>
      <c r="F92" s="223">
        <f>+D92-E92</f>
        <v>0</v>
      </c>
      <c r="G92" s="179"/>
      <c r="I92" s="205"/>
    </row>
    <row r="93" spans="1:9">
      <c r="A93" s="26"/>
      <c r="B93" s="28"/>
      <c r="C93" s="10"/>
      <c r="D93" s="225"/>
      <c r="E93" s="225"/>
      <c r="F93" s="221"/>
      <c r="G93" s="197"/>
      <c r="I93" s="205"/>
    </row>
    <row r="94" spans="1:9">
      <c r="A94" s="9" t="s">
        <v>92</v>
      </c>
      <c r="B94" s="10" t="s">
        <v>93</v>
      </c>
      <c r="C94" s="10"/>
      <c r="D94" s="225"/>
      <c r="E94" s="225"/>
      <c r="F94" s="221"/>
      <c r="G94" s="197"/>
      <c r="I94" s="205"/>
    </row>
    <row r="95" spans="1:9">
      <c r="A95" s="26"/>
      <c r="B95" s="3" t="s">
        <v>86</v>
      </c>
      <c r="C95" s="10" t="s">
        <v>94</v>
      </c>
      <c r="D95" s="220">
        <f>+ROUND(+'CE Min'!D512,0)</f>
        <v>0</v>
      </c>
      <c r="E95" s="220">
        <f>+ROUND(+'CE Min'!E512,0)</f>
        <v>0</v>
      </c>
      <c r="F95" s="221">
        <f>+D95-E95</f>
        <v>0</v>
      </c>
      <c r="G95" s="197"/>
      <c r="I95" s="205"/>
    </row>
    <row r="96" spans="1:9">
      <c r="A96" s="26"/>
      <c r="B96" s="3" t="s">
        <v>88</v>
      </c>
      <c r="C96" s="10" t="s">
        <v>95</v>
      </c>
      <c r="D96" s="220">
        <f>+ROUND(+'CE Min'!D513,0)</f>
        <v>0</v>
      </c>
      <c r="E96" s="220">
        <f>+ROUND(+'CE Min'!E513,0)</f>
        <v>0</v>
      </c>
      <c r="F96" s="221">
        <f>+D96-E96</f>
        <v>0</v>
      </c>
      <c r="G96" s="197"/>
      <c r="I96" s="205"/>
    </row>
    <row r="97" spans="1:9">
      <c r="A97" s="278" t="s">
        <v>96</v>
      </c>
      <c r="B97" s="279"/>
      <c r="C97" s="279" t="s">
        <v>91</v>
      </c>
      <c r="D97" s="222">
        <f t="shared" ref="D97" si="36">D95-D96</f>
        <v>0</v>
      </c>
      <c r="E97" s="222">
        <f t="shared" ref="E97" si="37">E95-E96</f>
        <v>0</v>
      </c>
      <c r="F97" s="223">
        <f>+D97-E97</f>
        <v>0</v>
      </c>
      <c r="G97" s="179"/>
      <c r="I97" s="205"/>
    </row>
    <row r="98" spans="1:9">
      <c r="A98" s="26"/>
      <c r="B98" s="28"/>
      <c r="C98" s="10"/>
      <c r="D98" s="230"/>
      <c r="E98" s="230"/>
      <c r="F98" s="231"/>
      <c r="G98" s="199"/>
      <c r="I98" s="205"/>
    </row>
    <row r="99" spans="1:9">
      <c r="A99" s="9" t="s">
        <v>97</v>
      </c>
      <c r="B99" s="10" t="s">
        <v>98</v>
      </c>
      <c r="C99" s="18"/>
      <c r="D99" s="230"/>
      <c r="E99" s="230"/>
      <c r="F99" s="231"/>
      <c r="G99" s="199"/>
      <c r="I99" s="205"/>
    </row>
    <row r="100" spans="1:9">
      <c r="A100" s="9"/>
      <c r="B100" s="3">
        <v>1</v>
      </c>
      <c r="C100" s="27" t="s">
        <v>99</v>
      </c>
      <c r="D100" s="230">
        <f t="shared" ref="D100" si="38">SUM(D101:D102)</f>
        <v>0</v>
      </c>
      <c r="E100" s="230">
        <f t="shared" ref="E100" si="39">SUM(E101:E102)</f>
        <v>501217</v>
      </c>
      <c r="F100" s="231">
        <f t="shared" ref="F100:F106" si="40">+D100-E100</f>
        <v>-501217</v>
      </c>
      <c r="G100" s="199">
        <f t="shared" ref="G100:G106" si="41">+F100/E100</f>
        <v>-1</v>
      </c>
      <c r="I100" s="205"/>
    </row>
    <row r="101" spans="1:9">
      <c r="A101" s="9"/>
      <c r="B101" s="3"/>
      <c r="C101" s="13" t="s">
        <v>100</v>
      </c>
      <c r="D101" s="217">
        <f>+ROUND(+'CE Min'!D517,0)</f>
        <v>0</v>
      </c>
      <c r="E101" s="217">
        <f>+ROUND(+'CE Min'!E517,0)</f>
        <v>0</v>
      </c>
      <c r="F101" s="214">
        <f t="shared" si="40"/>
        <v>0</v>
      </c>
      <c r="G101" s="200"/>
      <c r="I101" s="242"/>
    </row>
    <row r="102" spans="1:9">
      <c r="A102" s="9"/>
      <c r="B102" s="3"/>
      <c r="C102" s="13" t="s">
        <v>101</v>
      </c>
      <c r="D102" s="217">
        <f>+ROUND('CE Min'!D518,0)</f>
        <v>0</v>
      </c>
      <c r="E102" s="217">
        <f>+ROUND('CE Min'!E518,0)</f>
        <v>501217</v>
      </c>
      <c r="F102" s="214">
        <f t="shared" si="40"/>
        <v>-501217</v>
      </c>
      <c r="G102" s="200">
        <f t="shared" si="41"/>
        <v>-1</v>
      </c>
      <c r="I102" s="242"/>
    </row>
    <row r="103" spans="1:9">
      <c r="A103" s="9"/>
      <c r="B103" s="3">
        <v>2</v>
      </c>
      <c r="C103" s="10" t="s">
        <v>102</v>
      </c>
      <c r="D103" s="230">
        <f t="shared" ref="D103" si="42">SUM(D104:D105)</f>
        <v>0</v>
      </c>
      <c r="E103" s="230">
        <f t="shared" ref="E103" si="43">SUM(E104:E105)</f>
        <v>2114015</v>
      </c>
      <c r="F103" s="231">
        <f t="shared" si="40"/>
        <v>-2114015</v>
      </c>
      <c r="G103" s="199">
        <f t="shared" si="41"/>
        <v>-1</v>
      </c>
      <c r="I103" s="242"/>
    </row>
    <row r="104" spans="1:9">
      <c r="A104" s="9"/>
      <c r="B104" s="3"/>
      <c r="C104" s="13" t="s">
        <v>103</v>
      </c>
      <c r="D104" s="217">
        <f>+ROUND(+'CE Min'!D543,0)</f>
        <v>0</v>
      </c>
      <c r="E104" s="217">
        <f>+ROUND(+'CE Min'!E543,0)</f>
        <v>3391</v>
      </c>
      <c r="F104" s="232">
        <f t="shared" si="40"/>
        <v>-3391</v>
      </c>
      <c r="G104" s="201">
        <f t="shared" si="41"/>
        <v>-1</v>
      </c>
      <c r="I104" s="242"/>
    </row>
    <row r="105" spans="1:9">
      <c r="A105" s="9"/>
      <c r="B105" s="3"/>
      <c r="C105" s="13" t="s">
        <v>104</v>
      </c>
      <c r="D105" s="217">
        <f>+ROUND('CE Min'!D544,0)</f>
        <v>0</v>
      </c>
      <c r="E105" s="217">
        <f>+ROUND('CE Min'!E544,0)</f>
        <v>2110624</v>
      </c>
      <c r="F105" s="232">
        <f t="shared" si="40"/>
        <v>-2110624</v>
      </c>
      <c r="G105" s="201">
        <f t="shared" si="41"/>
        <v>-1</v>
      </c>
      <c r="I105" s="242"/>
    </row>
    <row r="106" spans="1:9">
      <c r="A106" s="278" t="s">
        <v>105</v>
      </c>
      <c r="B106" s="279"/>
      <c r="C106" s="279" t="s">
        <v>106</v>
      </c>
      <c r="D106" s="233">
        <f t="shared" ref="D106" si="44">D100-D103</f>
        <v>0</v>
      </c>
      <c r="E106" s="233">
        <f t="shared" ref="E106" si="45">E100-E103</f>
        <v>-1612798</v>
      </c>
      <c r="F106" s="234">
        <f t="shared" si="40"/>
        <v>1612798</v>
      </c>
      <c r="G106" s="181">
        <f t="shared" si="41"/>
        <v>-1</v>
      </c>
      <c r="I106" s="205"/>
    </row>
    <row r="107" spans="1:9" ht="13.5" thickBot="1">
      <c r="A107" s="29"/>
      <c r="B107" s="30"/>
      <c r="C107" s="31"/>
      <c r="D107" s="235"/>
      <c r="E107" s="235"/>
      <c r="F107" s="236"/>
      <c r="G107" s="202"/>
      <c r="I107" s="205"/>
    </row>
    <row r="108" spans="1:9" ht="13.5" thickBot="1">
      <c r="A108" s="280" t="s">
        <v>107</v>
      </c>
      <c r="B108" s="281"/>
      <c r="C108" s="281"/>
      <c r="D108" s="237">
        <f t="shared" ref="D108" si="46">D87+D92+D97+D106</f>
        <v>3259431</v>
      </c>
      <c r="E108" s="237">
        <f t="shared" ref="E108" si="47">E87+E92+E97+E106</f>
        <v>3122447</v>
      </c>
      <c r="F108" s="238">
        <f>+D108-E108</f>
        <v>136984</v>
      </c>
      <c r="G108" s="182">
        <f>+F108/E108</f>
        <v>4.3870720623920917E-2</v>
      </c>
      <c r="I108" s="205"/>
    </row>
    <row r="109" spans="1:9">
      <c r="A109" s="12"/>
      <c r="B109" s="16"/>
      <c r="C109" s="32"/>
      <c r="D109" s="239"/>
      <c r="E109" s="239"/>
      <c r="F109" s="232"/>
      <c r="G109" s="201"/>
      <c r="I109" s="242"/>
    </row>
    <row r="110" spans="1:9">
      <c r="A110" s="9" t="s">
        <v>108</v>
      </c>
      <c r="B110" s="10" t="s">
        <v>109</v>
      </c>
      <c r="C110" s="18"/>
      <c r="D110" s="230"/>
      <c r="E110" s="230"/>
      <c r="F110" s="231"/>
      <c r="G110" s="199"/>
      <c r="I110" s="205"/>
    </row>
    <row r="111" spans="1:9">
      <c r="A111" s="9"/>
      <c r="B111" s="3" t="s">
        <v>86</v>
      </c>
      <c r="C111" s="27" t="s">
        <v>110</v>
      </c>
      <c r="D111" s="230">
        <f t="shared" ref="D111" si="48">SUM(D112:D115)</f>
        <v>3243573</v>
      </c>
      <c r="E111" s="230">
        <f t="shared" ref="E111" si="49">SUM(E112:E115)</f>
        <v>3065308</v>
      </c>
      <c r="F111" s="231">
        <f t="shared" ref="F111:F118" si="50">+D111-E111</f>
        <v>178265</v>
      </c>
      <c r="G111" s="199">
        <f t="shared" ref="G111:G118" si="51">+F111/E111</f>
        <v>5.8155656788812085E-2</v>
      </c>
      <c r="I111" s="205"/>
    </row>
    <row r="112" spans="1:9">
      <c r="A112" s="12"/>
      <c r="B112" s="14"/>
      <c r="C112" s="13" t="s">
        <v>111</v>
      </c>
      <c r="D112" s="217">
        <f>+ROUND(+'CE Min'!D578,0)</f>
        <v>3055975</v>
      </c>
      <c r="E112" s="217">
        <f>+ROUND(+'CE Min'!E578,0)</f>
        <v>2877710</v>
      </c>
      <c r="F112" s="214">
        <f t="shared" si="50"/>
        <v>178265</v>
      </c>
      <c r="G112" s="200">
        <f t="shared" si="51"/>
        <v>6.1946825774661103E-2</v>
      </c>
      <c r="I112" s="242"/>
    </row>
    <row r="113" spans="1:9">
      <c r="A113" s="12"/>
      <c r="B113" s="14"/>
      <c r="C113" s="13" t="s">
        <v>112</v>
      </c>
      <c r="D113" s="217">
        <f>+ROUND(+'CE Min'!D579,0)</f>
        <v>139294</v>
      </c>
      <c r="E113" s="217">
        <f>+ROUND(+'CE Min'!E579,0)</f>
        <v>139294</v>
      </c>
      <c r="F113" s="214">
        <f t="shared" si="50"/>
        <v>0</v>
      </c>
      <c r="G113" s="200">
        <f t="shared" si="51"/>
        <v>0</v>
      </c>
      <c r="I113" s="242"/>
    </row>
    <row r="114" spans="1:9">
      <c r="A114" s="12"/>
      <c r="B114" s="14"/>
      <c r="C114" s="13" t="s">
        <v>113</v>
      </c>
      <c r="D114" s="217">
        <f>+ROUND(+'CE Min'!D580,0)</f>
        <v>48304</v>
      </c>
      <c r="E114" s="217">
        <f>+ROUND(+'CE Min'!E580,0)</f>
        <v>48304</v>
      </c>
      <c r="F114" s="214">
        <f t="shared" si="50"/>
        <v>0</v>
      </c>
      <c r="G114" s="200">
        <f t="shared" si="51"/>
        <v>0</v>
      </c>
      <c r="I114" s="242"/>
    </row>
    <row r="115" spans="1:9">
      <c r="A115" s="12"/>
      <c r="B115" s="14"/>
      <c r="C115" s="13" t="s">
        <v>114</v>
      </c>
      <c r="D115" s="217">
        <f>+ROUND(+'CE Min'!D581,0)</f>
        <v>0</v>
      </c>
      <c r="E115" s="217">
        <f>+ROUND(+'CE Min'!E581,0)</f>
        <v>0</v>
      </c>
      <c r="F115" s="214">
        <f t="shared" si="50"/>
        <v>0</v>
      </c>
      <c r="G115" s="200"/>
      <c r="I115" s="242"/>
    </row>
    <row r="116" spans="1:9">
      <c r="A116" s="9"/>
      <c r="B116" s="3" t="s">
        <v>88</v>
      </c>
      <c r="C116" s="10" t="s">
        <v>115</v>
      </c>
      <c r="D116" s="225">
        <f>+ROUND(+'CE Min'!D582,0)</f>
        <v>15858</v>
      </c>
      <c r="E116" s="225">
        <f>+ROUND(+'CE Min'!E582,0)</f>
        <v>15858</v>
      </c>
      <c r="F116" s="231">
        <f t="shared" si="50"/>
        <v>0</v>
      </c>
      <c r="G116" s="199">
        <f t="shared" si="51"/>
        <v>0</v>
      </c>
      <c r="I116" s="205"/>
    </row>
    <row r="117" spans="1:9">
      <c r="A117" s="9"/>
      <c r="B117" s="3" t="s">
        <v>116</v>
      </c>
      <c r="C117" s="33" t="s">
        <v>117</v>
      </c>
      <c r="D117" s="225">
        <f>+ROUND(+'CE Min'!D585,0)</f>
        <v>0</v>
      </c>
      <c r="E117" s="225">
        <f>+ROUND(+'CE Min'!E585,0)</f>
        <v>0</v>
      </c>
      <c r="F117" s="240">
        <f t="shared" si="50"/>
        <v>0</v>
      </c>
      <c r="G117" s="203"/>
      <c r="I117" s="205"/>
    </row>
    <row r="118" spans="1:9">
      <c r="A118" s="278" t="s">
        <v>118</v>
      </c>
      <c r="B118" s="279"/>
      <c r="C118" s="279"/>
      <c r="D118" s="233">
        <f t="shared" ref="D118" si="52">D111+D116+D117</f>
        <v>3259431</v>
      </c>
      <c r="E118" s="233">
        <f t="shared" ref="E118" si="53">E111+E116+E117</f>
        <v>3081166</v>
      </c>
      <c r="F118" s="234">
        <f t="shared" si="50"/>
        <v>178265</v>
      </c>
      <c r="G118" s="181">
        <f t="shared" si="51"/>
        <v>5.7856343994448854E-2</v>
      </c>
      <c r="I118" s="205"/>
    </row>
    <row r="119" spans="1:9">
      <c r="A119" s="12"/>
      <c r="B119" s="16"/>
      <c r="C119" s="11"/>
      <c r="D119" s="232"/>
      <c r="E119" s="232"/>
      <c r="F119" s="232"/>
      <c r="G119" s="201"/>
    </row>
    <row r="120" spans="1:9" ht="13.5" thickBot="1">
      <c r="A120" s="34" t="s">
        <v>119</v>
      </c>
      <c r="B120" s="35"/>
      <c r="C120" s="36"/>
      <c r="D120" s="241">
        <f t="shared" ref="D120" si="54">D108-D118</f>
        <v>0</v>
      </c>
      <c r="E120" s="241">
        <f t="shared" ref="E120" si="55">E108-E118</f>
        <v>41281</v>
      </c>
      <c r="F120" s="241">
        <f>+D120-E120</f>
        <v>-41281</v>
      </c>
      <c r="G120" s="204">
        <f>+F120/E120</f>
        <v>-1</v>
      </c>
    </row>
    <row r="122" spans="1:9">
      <c r="A122" s="37"/>
      <c r="B122" s="37"/>
      <c r="C122" s="37"/>
      <c r="D122" s="38"/>
      <c r="E122" s="38"/>
      <c r="F122" s="38"/>
      <c r="G122" s="383"/>
    </row>
    <row r="125" spans="1:9">
      <c r="C125" s="37"/>
      <c r="D125" s="38"/>
      <c r="E125" s="38"/>
      <c r="G125" s="384"/>
    </row>
    <row r="130" spans="7:7">
      <c r="G130" s="385"/>
    </row>
  </sheetData>
  <mergeCells count="2">
    <mergeCell ref="A4:C4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50"/>
  <sheetViews>
    <sheetView topLeftCell="A565" zoomScale="80" zoomScaleNormal="80" workbookViewId="0">
      <selection activeCell="D587" sqref="D587"/>
    </sheetView>
  </sheetViews>
  <sheetFormatPr defaultColWidth="16.7109375" defaultRowHeight="12.75"/>
  <cols>
    <col min="1" max="1" width="8.5703125" customWidth="1"/>
    <col min="2" max="2" width="16.7109375" customWidth="1"/>
    <col min="3" max="3" width="98.42578125" customWidth="1"/>
    <col min="4" max="4" width="21.28515625" customWidth="1"/>
    <col min="5" max="5" width="24.5703125" customWidth="1"/>
    <col min="6" max="6" width="23.85546875" customWidth="1"/>
    <col min="7" max="7" width="5" customWidth="1"/>
    <col min="8" max="8" width="4.7109375" customWidth="1"/>
    <col min="9" max="9" width="5.140625" customWidth="1"/>
    <col min="11" max="11" width="7" customWidth="1"/>
    <col min="12" max="12" width="7.28515625" customWidth="1"/>
    <col min="13" max="13" width="13.28515625" customWidth="1"/>
    <col min="14" max="14" width="8.5703125" hidden="1" customWidth="1"/>
    <col min="15" max="15" width="16.7109375" hidden="1" customWidth="1"/>
    <col min="16" max="16" width="1.28515625" customWidth="1"/>
    <col min="17" max="17" width="16.7109375" hidden="1" customWidth="1"/>
    <col min="19" max="19" width="3.85546875" customWidth="1"/>
    <col min="20" max="20" width="3" customWidth="1"/>
    <col min="21" max="21" width="3.140625" customWidth="1"/>
    <col min="22" max="22" width="4" customWidth="1"/>
    <col min="23" max="23" width="2.42578125" customWidth="1"/>
    <col min="24" max="24" width="2" customWidth="1"/>
    <col min="25" max="25" width="3.85546875" customWidth="1"/>
    <col min="26" max="26" width="1.28515625" customWidth="1"/>
    <col min="27" max="27" width="3.42578125" customWidth="1"/>
    <col min="28" max="28" width="2.7109375" customWidth="1"/>
    <col min="29" max="29" width="0.85546875" customWidth="1"/>
  </cols>
  <sheetData>
    <row r="1" spans="1:31" s="64" customFormat="1" ht="15" customHeight="1">
      <c r="A1" s="61" t="s">
        <v>1508</v>
      </c>
      <c r="B1" s="62"/>
      <c r="C1" s="63"/>
      <c r="D1" s="63"/>
      <c r="E1" s="63"/>
      <c r="F1" s="431"/>
      <c r="Z1" s="65"/>
      <c r="AA1" s="66" t="s">
        <v>1509</v>
      </c>
      <c r="AB1" s="66"/>
      <c r="AC1" s="67"/>
      <c r="AD1" s="68"/>
    </row>
    <row r="2" spans="1:31" s="64" customFormat="1" ht="15.95" customHeight="1" thickBot="1">
      <c r="A2" s="62"/>
      <c r="B2" s="62"/>
      <c r="C2" s="63"/>
      <c r="D2" s="63"/>
      <c r="E2" s="63"/>
      <c r="F2" s="431"/>
      <c r="Z2" s="69"/>
      <c r="AA2" s="70"/>
      <c r="AB2" s="70"/>
      <c r="AC2" s="71"/>
      <c r="AD2" s="68"/>
    </row>
    <row r="3" spans="1:31" s="64" customFormat="1" ht="18">
      <c r="A3" s="72" t="s">
        <v>1510</v>
      </c>
      <c r="B3" s="62"/>
      <c r="C3" s="63"/>
      <c r="D3" s="63"/>
      <c r="E3" s="63"/>
      <c r="F3" s="431"/>
      <c r="AD3" s="68"/>
    </row>
    <row r="4" spans="1:31" s="64" customFormat="1" ht="18">
      <c r="A4" s="72" t="s">
        <v>1511</v>
      </c>
      <c r="B4" s="62"/>
      <c r="C4" s="63"/>
      <c r="D4" s="63"/>
      <c r="E4" s="63"/>
      <c r="F4" s="431"/>
      <c r="AD4" s="68"/>
    </row>
    <row r="5" spans="1:31" s="64" customFormat="1" ht="18">
      <c r="A5" s="62"/>
      <c r="B5" s="62"/>
      <c r="C5" s="63"/>
      <c r="D5" s="63"/>
      <c r="E5" s="63"/>
      <c r="F5" s="431"/>
      <c r="AD5" s="68"/>
    </row>
    <row r="6" spans="1:31" s="64" customFormat="1" ht="76.5" customHeight="1">
      <c r="A6" s="73" t="s">
        <v>1512</v>
      </c>
      <c r="B6" s="62"/>
      <c r="C6" s="74"/>
      <c r="D6" s="74"/>
      <c r="E6" s="74"/>
      <c r="F6" s="432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6"/>
      <c r="AE6" s="77"/>
    </row>
    <row r="7" spans="1:31" s="64" customFormat="1" ht="21" customHeight="1" thickBot="1">
      <c r="A7" s="78"/>
      <c r="B7" s="79"/>
      <c r="C7" s="79"/>
      <c r="D7" s="79"/>
      <c r="E7" s="79"/>
      <c r="F7" s="433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6"/>
      <c r="AE7" s="77"/>
    </row>
    <row r="8" spans="1:31" s="64" customFormat="1" ht="18.75" thickBot="1">
      <c r="A8" s="80" t="s">
        <v>1513</v>
      </c>
      <c r="B8" s="81"/>
      <c r="C8" s="434"/>
      <c r="D8" s="434"/>
      <c r="E8" s="434"/>
      <c r="F8" s="266"/>
      <c r="G8" s="266"/>
      <c r="H8" s="266"/>
      <c r="I8" s="266"/>
      <c r="J8" s="82"/>
      <c r="K8" s="78"/>
      <c r="L8" s="435" t="s">
        <v>3205</v>
      </c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82"/>
      <c r="AD8" s="76"/>
      <c r="AE8" s="77"/>
    </row>
    <row r="9" spans="1:31" s="64" customFormat="1" ht="18">
      <c r="A9" s="83"/>
      <c r="B9" s="84"/>
      <c r="C9" s="436"/>
      <c r="D9" s="436"/>
      <c r="E9" s="436"/>
      <c r="F9" s="85"/>
      <c r="G9" s="85"/>
      <c r="H9" s="85"/>
      <c r="I9" s="85"/>
      <c r="J9" s="86"/>
      <c r="K9" s="78"/>
      <c r="L9" s="437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6"/>
      <c r="AD9" s="76"/>
      <c r="AE9" s="77"/>
    </row>
    <row r="10" spans="1:31" s="64" customFormat="1" ht="18">
      <c r="A10" s="87" t="s">
        <v>1514</v>
      </c>
      <c r="B10" s="444">
        <v>60</v>
      </c>
      <c r="C10" s="445" t="s">
        <v>3211</v>
      </c>
      <c r="D10" s="450"/>
      <c r="E10" s="450"/>
      <c r="F10" s="78" t="s">
        <v>3206</v>
      </c>
      <c r="G10" s="88">
        <v>9</v>
      </c>
      <c r="H10" s="88">
        <v>0</v>
      </c>
      <c r="I10" s="88">
        <v>1</v>
      </c>
      <c r="J10" s="89"/>
      <c r="K10" s="78"/>
      <c r="L10" s="438" t="s">
        <v>3207</v>
      </c>
      <c r="M10" s="90"/>
      <c r="N10" s="90"/>
      <c r="O10" s="90"/>
      <c r="P10" s="90"/>
      <c r="Q10" s="78"/>
      <c r="R10" s="78"/>
      <c r="S10" s="88">
        <v>2</v>
      </c>
      <c r="T10" s="88">
        <v>0</v>
      </c>
      <c r="U10" s="88">
        <v>2</v>
      </c>
      <c r="V10" s="88">
        <v>4</v>
      </c>
      <c r="W10" s="78"/>
      <c r="X10" s="78"/>
      <c r="Y10" s="78"/>
      <c r="Z10" s="78"/>
      <c r="AA10" s="78"/>
      <c r="AB10" s="78"/>
      <c r="AC10" s="89"/>
      <c r="AD10" s="76"/>
      <c r="AE10" s="77"/>
    </row>
    <row r="11" spans="1:31" s="64" customFormat="1" ht="18">
      <c r="A11" s="87"/>
      <c r="B11" s="79"/>
      <c r="C11" s="439"/>
      <c r="D11" s="439"/>
      <c r="E11" s="439"/>
      <c r="F11" s="78"/>
      <c r="G11" s="78"/>
      <c r="H11" s="78"/>
      <c r="I11" s="78"/>
      <c r="J11" s="89"/>
      <c r="K11" s="78"/>
      <c r="L11" s="440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89"/>
      <c r="AD11" s="76"/>
      <c r="AE11" s="77"/>
    </row>
    <row r="12" spans="1:31" s="64" customFormat="1" ht="18">
      <c r="A12" s="87"/>
      <c r="B12" s="79"/>
      <c r="C12" s="439"/>
      <c r="D12" s="439"/>
      <c r="E12" s="439"/>
      <c r="F12" s="78"/>
      <c r="G12" s="78"/>
      <c r="H12" s="78"/>
      <c r="I12" s="78"/>
      <c r="J12" s="89"/>
      <c r="K12" s="78"/>
      <c r="L12" s="438" t="s">
        <v>3208</v>
      </c>
      <c r="M12" s="90"/>
      <c r="N12" s="90"/>
      <c r="O12" s="90"/>
      <c r="P12" s="90"/>
      <c r="Q12" s="90"/>
      <c r="R12" s="78">
        <v>1</v>
      </c>
      <c r="S12" s="88"/>
      <c r="T12" s="78"/>
      <c r="U12" s="78">
        <v>2</v>
      </c>
      <c r="V12" s="88"/>
      <c r="W12" s="78"/>
      <c r="X12" s="78">
        <v>3</v>
      </c>
      <c r="Y12" s="88"/>
      <c r="Z12" s="78"/>
      <c r="AA12" s="78">
        <v>4</v>
      </c>
      <c r="AB12" s="88"/>
      <c r="AC12" s="89"/>
      <c r="AD12" s="76"/>
      <c r="AE12" s="77"/>
    </row>
    <row r="13" spans="1:31" s="64" customFormat="1" ht="18">
      <c r="A13" s="87"/>
      <c r="B13" s="79"/>
      <c r="C13" s="439"/>
      <c r="D13" s="439"/>
      <c r="E13" s="439"/>
      <c r="F13" s="78"/>
      <c r="G13" s="78"/>
      <c r="H13" s="78"/>
      <c r="I13" s="78"/>
      <c r="J13" s="89"/>
      <c r="K13" s="78"/>
      <c r="L13" s="440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89"/>
      <c r="AD13" s="76"/>
      <c r="AE13" s="77"/>
    </row>
    <row r="14" spans="1:31" s="64" customFormat="1" ht="18">
      <c r="A14" s="87"/>
      <c r="B14" s="79"/>
      <c r="C14" s="439"/>
      <c r="D14" s="439"/>
      <c r="E14" s="439"/>
      <c r="F14" s="78"/>
      <c r="G14" s="78"/>
      <c r="H14" s="78"/>
      <c r="I14" s="78"/>
      <c r="J14" s="89"/>
      <c r="K14" s="78"/>
      <c r="L14" s="438" t="s">
        <v>3209</v>
      </c>
      <c r="M14" s="90"/>
      <c r="N14" s="90"/>
      <c r="O14" s="90"/>
      <c r="P14" s="90"/>
      <c r="Q14" s="90"/>
      <c r="R14" s="78"/>
      <c r="S14" s="88" t="s">
        <v>3485</v>
      </c>
      <c r="T14" s="78"/>
      <c r="U14" s="78"/>
      <c r="V14" s="78"/>
      <c r="W14" s="90"/>
      <c r="X14" s="90"/>
      <c r="Y14" s="90"/>
      <c r="Z14" s="91" t="s">
        <v>1515</v>
      </c>
      <c r="AA14" s="78"/>
      <c r="AB14" s="88"/>
      <c r="AC14" s="89"/>
      <c r="AD14" s="76"/>
      <c r="AE14" s="77"/>
    </row>
    <row r="15" spans="1:31" s="64" customFormat="1" ht="18.75" thickBot="1">
      <c r="A15" s="92"/>
      <c r="B15" s="93"/>
      <c r="C15" s="441"/>
      <c r="D15" s="441"/>
      <c r="E15" s="441"/>
      <c r="F15" s="94"/>
      <c r="G15" s="94"/>
      <c r="H15" s="94"/>
      <c r="I15" s="94"/>
      <c r="J15" s="95"/>
      <c r="K15" s="78"/>
      <c r="L15" s="442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5"/>
      <c r="AD15" s="76"/>
      <c r="AE15" s="77"/>
    </row>
    <row r="16" spans="1:31" s="64" customFormat="1" ht="18">
      <c r="B16" s="79"/>
      <c r="C16" s="79"/>
      <c r="D16" s="79"/>
      <c r="E16" s="79"/>
      <c r="F16" s="439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6"/>
      <c r="AE16" s="77"/>
    </row>
    <row r="17" spans="1:31" s="64" customFormat="1" ht="18.75" thickBot="1">
      <c r="B17" s="79"/>
      <c r="C17" s="79"/>
      <c r="D17" s="79"/>
      <c r="E17" s="79"/>
      <c r="F17" s="439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6"/>
      <c r="AE17" s="77"/>
    </row>
    <row r="18" spans="1:31" s="64" customFormat="1" ht="15.95" customHeight="1" thickBot="1">
      <c r="A18" s="480" t="s">
        <v>1516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2"/>
      <c r="AC18" s="76"/>
      <c r="AD18" s="77"/>
    </row>
    <row r="19" spans="1:31" s="64" customFormat="1" ht="15">
      <c r="A19" s="96"/>
      <c r="B19" s="97"/>
      <c r="C19" s="97"/>
      <c r="D19" s="97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443"/>
      <c r="AC19" s="76"/>
      <c r="AD19" s="77"/>
    </row>
    <row r="20" spans="1:31" s="64" customFormat="1" ht="15">
      <c r="A20" s="99"/>
      <c r="B20" s="79"/>
      <c r="C20" s="79"/>
      <c r="D20" s="79"/>
      <c r="E20" s="79"/>
      <c r="F20" s="78"/>
      <c r="G20" s="91"/>
      <c r="H20" s="91" t="s">
        <v>3210</v>
      </c>
      <c r="I20" s="88"/>
      <c r="J20" s="78"/>
      <c r="K20" s="91" t="s">
        <v>1517</v>
      </c>
      <c r="L20" s="88"/>
      <c r="M20" s="77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89"/>
      <c r="AC20" s="76"/>
      <c r="AD20" s="77"/>
    </row>
    <row r="21" spans="1:31" s="64" customFormat="1" ht="15.75" thickBot="1">
      <c r="A21" s="100"/>
      <c r="B21" s="93"/>
      <c r="C21" s="93"/>
      <c r="D21" s="93"/>
      <c r="E21" s="93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5"/>
      <c r="AC21" s="76"/>
      <c r="AD21" s="77"/>
    </row>
    <row r="22" spans="1:31" ht="15.75" thickBot="1">
      <c r="A22" s="101"/>
      <c r="B22" s="102"/>
      <c r="C22" s="102"/>
      <c r="D22" s="102"/>
      <c r="E22" s="102"/>
      <c r="F22" s="101"/>
      <c r="G22" s="101"/>
      <c r="H22" s="101"/>
      <c r="I22" s="101"/>
      <c r="J22" s="101"/>
      <c r="K22" s="101"/>
      <c r="L22" s="101"/>
      <c r="M22" s="101"/>
      <c r="N22" s="101"/>
      <c r="Z22" s="103"/>
    </row>
    <row r="23" spans="1:31" s="313" customFormat="1" ht="66" customHeight="1" thickBot="1">
      <c r="A23" s="255" t="s">
        <v>1518</v>
      </c>
      <c r="B23" s="104" t="s">
        <v>1519</v>
      </c>
      <c r="C23" s="380" t="s">
        <v>1520</v>
      </c>
      <c r="D23" s="311" t="s">
        <v>3482</v>
      </c>
      <c r="E23" s="311" t="s">
        <v>3483</v>
      </c>
      <c r="F23" s="311" t="s">
        <v>3476</v>
      </c>
      <c r="G23" s="106"/>
      <c r="H23" s="312"/>
      <c r="I23" s="105"/>
      <c r="J23" s="105"/>
      <c r="K23" s="105"/>
      <c r="L23" s="105"/>
      <c r="M23" s="105"/>
      <c r="N23" s="105"/>
      <c r="O23" s="105"/>
      <c r="P23" s="105"/>
      <c r="Q23"/>
      <c r="R23"/>
      <c r="S23"/>
      <c r="T23"/>
      <c r="U23"/>
      <c r="V23"/>
      <c r="W23"/>
      <c r="X23"/>
      <c r="Y23"/>
      <c r="Z23"/>
      <c r="AA23"/>
      <c r="AB23" s="106"/>
      <c r="AC23" s="106"/>
      <c r="AE23" s="314"/>
    </row>
    <row r="24" spans="1:31" ht="18.75">
      <c r="A24" s="256"/>
      <c r="B24" s="142"/>
      <c r="C24" s="143" t="s">
        <v>2120</v>
      </c>
      <c r="D24" s="144"/>
      <c r="E24" s="144"/>
      <c r="F24" s="144"/>
      <c r="G24" s="76"/>
      <c r="H24" s="270"/>
    </row>
    <row r="25" spans="1:31" ht="18.75">
      <c r="A25" s="257"/>
      <c r="B25" s="145" t="s">
        <v>1521</v>
      </c>
      <c r="C25" s="146" t="s">
        <v>1522</v>
      </c>
      <c r="D25" s="147">
        <f t="shared" ref="D25" si="0">(D26+D35+D50+D55)</f>
        <v>46374202.210000001</v>
      </c>
      <c r="E25" s="147">
        <f>(E26+E35+E50+E55)</f>
        <v>47757836.950000003</v>
      </c>
      <c r="F25" s="147">
        <f>+D25-E25</f>
        <v>-1383634.7400000021</v>
      </c>
      <c r="G25" s="76" t="s">
        <v>2126</v>
      </c>
      <c r="H25" s="270"/>
      <c r="K25" s="107"/>
    </row>
    <row r="26" spans="1:31" ht="18.75">
      <c r="A26" s="258"/>
      <c r="B26" s="140" t="s">
        <v>1523</v>
      </c>
      <c r="C26" s="141" t="s">
        <v>1524</v>
      </c>
      <c r="D26" s="139">
        <f t="shared" ref="D26" si="1">+D27+D34</f>
        <v>27672702.68</v>
      </c>
      <c r="E26" s="139">
        <f>+E27+E34</f>
        <v>26756432.920000002</v>
      </c>
      <c r="F26" s="139">
        <f t="shared" ref="F26:F89" si="2">+D26-E26</f>
        <v>916269.75999999791</v>
      </c>
      <c r="G26" s="76" t="s">
        <v>2126</v>
      </c>
      <c r="H26" s="270"/>
      <c r="I26" s="111"/>
      <c r="K26" s="107"/>
      <c r="M26" s="111"/>
    </row>
    <row r="27" spans="1:31" ht="18.75">
      <c r="A27" s="257"/>
      <c r="B27" s="151" t="s">
        <v>132</v>
      </c>
      <c r="C27" s="152" t="s">
        <v>1525</v>
      </c>
      <c r="D27" s="153">
        <f t="shared" ref="D27" si="3">+D28+D29+D30+D33</f>
        <v>27672702.68</v>
      </c>
      <c r="E27" s="153">
        <f>+E28+E29+E30+E33</f>
        <v>26756432.920000002</v>
      </c>
      <c r="F27" s="153">
        <f t="shared" si="2"/>
        <v>916269.75999999791</v>
      </c>
      <c r="G27" s="76" t="s">
        <v>2126</v>
      </c>
      <c r="H27" s="270"/>
      <c r="I27" s="111"/>
      <c r="K27" s="107"/>
      <c r="M27" s="111"/>
    </row>
    <row r="28" spans="1:31" ht="18.75">
      <c r="A28" s="257"/>
      <c r="B28" s="116" t="s">
        <v>133</v>
      </c>
      <c r="C28" s="117" t="s">
        <v>1526</v>
      </c>
      <c r="D28" s="110">
        <f>'Alimentazione CE Ricavi'!K6</f>
        <v>15788925.73</v>
      </c>
      <c r="E28" s="110">
        <f>'Alimentazione CE Ricavi'!N6</f>
        <v>14447731.810000001</v>
      </c>
      <c r="F28" s="110">
        <f t="shared" si="2"/>
        <v>1341193.92</v>
      </c>
      <c r="G28" s="76"/>
      <c r="H28" s="270"/>
      <c r="I28" s="111"/>
      <c r="K28" s="107"/>
      <c r="M28" s="111"/>
    </row>
    <row r="29" spans="1:31" ht="18.75">
      <c r="A29" s="257"/>
      <c r="B29" s="116" t="s">
        <v>135</v>
      </c>
      <c r="C29" s="117" t="s">
        <v>1527</v>
      </c>
      <c r="D29" s="110">
        <f>'Alimentazione CE Ricavi'!K7</f>
        <v>4246912.95</v>
      </c>
      <c r="E29" s="110">
        <f>'Alimentazione CE Ricavi'!N7</f>
        <v>4893903.1100000003</v>
      </c>
      <c r="F29" s="110">
        <f t="shared" si="2"/>
        <v>-646990.16000000015</v>
      </c>
      <c r="G29" s="76"/>
      <c r="H29" s="270"/>
      <c r="I29" s="111"/>
      <c r="K29" s="107"/>
      <c r="M29" s="111"/>
    </row>
    <row r="30" spans="1:31" ht="18.75">
      <c r="A30" s="257"/>
      <c r="B30" s="154" t="s">
        <v>136</v>
      </c>
      <c r="C30" s="155" t="s">
        <v>1528</v>
      </c>
      <c r="D30" s="156">
        <f t="shared" ref="D30:E30" si="4">+D31+D32</f>
        <v>7636864</v>
      </c>
      <c r="E30" s="156">
        <f t="shared" si="4"/>
        <v>7414798</v>
      </c>
      <c r="F30" s="156">
        <f t="shared" si="2"/>
        <v>222066</v>
      </c>
      <c r="G30" s="76" t="s">
        <v>2126</v>
      </c>
      <c r="H30" s="270"/>
      <c r="I30" s="111"/>
      <c r="K30" s="107"/>
      <c r="M30" s="111"/>
    </row>
    <row r="31" spans="1:31" ht="18.75">
      <c r="A31" s="257"/>
      <c r="B31" s="118" t="s">
        <v>138</v>
      </c>
      <c r="C31" s="119" t="s">
        <v>1529</v>
      </c>
      <c r="D31" s="110">
        <f>'Alimentazione CE Ricavi'!K9</f>
        <v>2328685</v>
      </c>
      <c r="E31" s="110">
        <f>'Alimentazione CE Ricavi'!N9</f>
        <v>2328685</v>
      </c>
      <c r="F31" s="110">
        <f t="shared" si="2"/>
        <v>0</v>
      </c>
      <c r="G31" s="76"/>
      <c r="H31" s="270"/>
      <c r="I31" s="111"/>
      <c r="K31" s="107"/>
      <c r="M31" s="111"/>
    </row>
    <row r="32" spans="1:31" ht="18.75">
      <c r="A32" s="257"/>
      <c r="B32" s="118" t="s">
        <v>140</v>
      </c>
      <c r="C32" s="119" t="s">
        <v>1530</v>
      </c>
      <c r="D32" s="110">
        <f>'Alimentazione CE Ricavi'!K10</f>
        <v>5308179</v>
      </c>
      <c r="E32" s="110">
        <f>'Alimentazione CE Ricavi'!N10</f>
        <v>5086113</v>
      </c>
      <c r="F32" s="110">
        <f t="shared" si="2"/>
        <v>222066</v>
      </c>
      <c r="G32" s="76"/>
      <c r="H32" s="270"/>
      <c r="I32" s="111"/>
      <c r="K32" s="107"/>
      <c r="M32" s="111"/>
    </row>
    <row r="33" spans="1:13" ht="18.75">
      <c r="A33" s="257"/>
      <c r="B33" s="116" t="s">
        <v>142</v>
      </c>
      <c r="C33" s="117" t="s">
        <v>1531</v>
      </c>
      <c r="D33" s="110">
        <f>'Alimentazione CE Ricavi'!K11</f>
        <v>0</v>
      </c>
      <c r="E33" s="110">
        <f>'Alimentazione CE Ricavi'!N11</f>
        <v>0</v>
      </c>
      <c r="F33" s="110">
        <f t="shared" si="2"/>
        <v>0</v>
      </c>
      <c r="G33" s="76"/>
      <c r="H33" s="270"/>
      <c r="I33" s="111"/>
      <c r="K33" s="107"/>
      <c r="M33" s="111"/>
    </row>
    <row r="34" spans="1:13" ht="18.75">
      <c r="A34" s="257"/>
      <c r="B34" s="151" t="s">
        <v>144</v>
      </c>
      <c r="C34" s="152" t="s">
        <v>1532</v>
      </c>
      <c r="D34" s="153">
        <f>+'Alimentazione CE Ricavi'!K13</f>
        <v>0</v>
      </c>
      <c r="E34" s="153">
        <f>+'Alimentazione CE Ricavi'!N13</f>
        <v>0</v>
      </c>
      <c r="F34" s="153">
        <f t="shared" si="2"/>
        <v>0</v>
      </c>
      <c r="G34" s="76"/>
      <c r="H34" s="270"/>
      <c r="I34" s="111"/>
      <c r="K34" s="107"/>
      <c r="M34" s="111"/>
    </row>
    <row r="35" spans="1:13" ht="18.75">
      <c r="A35" s="257"/>
      <c r="B35" s="140" t="s">
        <v>147</v>
      </c>
      <c r="C35" s="141" t="s">
        <v>1533</v>
      </c>
      <c r="D35" s="139">
        <f t="shared" ref="D35:E35" si="5">+D36+D41+D44</f>
        <v>9297000</v>
      </c>
      <c r="E35" s="139">
        <f t="shared" si="5"/>
        <v>10366329.67</v>
      </c>
      <c r="F35" s="139">
        <f t="shared" si="2"/>
        <v>-1069329.67</v>
      </c>
      <c r="G35" s="76" t="s">
        <v>2126</v>
      </c>
      <c r="H35" s="270"/>
      <c r="I35" s="111"/>
      <c r="K35" s="107"/>
      <c r="M35" s="111"/>
    </row>
    <row r="36" spans="1:13" ht="18.75">
      <c r="A36" s="257"/>
      <c r="B36" s="151" t="s">
        <v>149</v>
      </c>
      <c r="C36" s="152" t="s">
        <v>1534</v>
      </c>
      <c r="D36" s="153">
        <f t="shared" ref="D36:E36" si="6">+D37+D38+D39+D40</f>
        <v>9297000</v>
      </c>
      <c r="E36" s="153">
        <f t="shared" si="6"/>
        <v>9747699.1400000006</v>
      </c>
      <c r="F36" s="153">
        <f t="shared" si="2"/>
        <v>-450699.1400000006</v>
      </c>
      <c r="G36" s="76" t="s">
        <v>2126</v>
      </c>
      <c r="H36" s="270"/>
      <c r="I36" s="111"/>
      <c r="K36" s="107"/>
      <c r="M36" s="111"/>
    </row>
    <row r="37" spans="1:13" ht="18.75">
      <c r="A37" s="257"/>
      <c r="B37" s="116" t="s">
        <v>151</v>
      </c>
      <c r="C37" s="117" t="s">
        <v>1535</v>
      </c>
      <c r="D37" s="110">
        <f>+'Alimentazione CE Ricavi'!K17+'Alimentazione CE Ricavi'!K18+'Alimentazione CE Ricavi'!K19+'Alimentazione CE Ricavi'!K20+'Alimentazione CE Ricavi'!K21+'Alimentazione CE Ricavi'!K22</f>
        <v>9297000</v>
      </c>
      <c r="E37" s="110">
        <f>+'Alimentazione CE Ricavi'!N17+'Alimentazione CE Ricavi'!N18+'Alimentazione CE Ricavi'!N19+'Alimentazione CE Ricavi'!N20+'Alimentazione CE Ricavi'!N21+'Alimentazione CE Ricavi'!N22</f>
        <v>9747699.1400000006</v>
      </c>
      <c r="F37" s="110">
        <f t="shared" si="2"/>
        <v>-450699.1400000006</v>
      </c>
      <c r="G37" s="76"/>
      <c r="H37" s="270"/>
      <c r="I37" s="111"/>
      <c r="K37" s="107"/>
      <c r="M37" s="111"/>
    </row>
    <row r="38" spans="1:13" ht="25.5">
      <c r="A38" s="257"/>
      <c r="B38" s="116" t="s">
        <v>158</v>
      </c>
      <c r="C38" s="117" t="s">
        <v>2127</v>
      </c>
      <c r="D38" s="110">
        <f>+'Alimentazione CE Ricavi'!K23</f>
        <v>0</v>
      </c>
      <c r="E38" s="110">
        <f>+'Alimentazione CE Ricavi'!N23</f>
        <v>0</v>
      </c>
      <c r="F38" s="110">
        <f t="shared" si="2"/>
        <v>0</v>
      </c>
      <c r="G38" s="76"/>
      <c r="H38" s="270"/>
      <c r="I38" s="111"/>
      <c r="K38" s="107"/>
      <c r="M38" s="111"/>
    </row>
    <row r="39" spans="1:13" ht="25.5">
      <c r="A39" s="257"/>
      <c r="B39" s="116" t="s">
        <v>159</v>
      </c>
      <c r="C39" s="117" t="s">
        <v>2128</v>
      </c>
      <c r="D39" s="110">
        <f>+'Alimentazione CE Ricavi'!K24</f>
        <v>0</v>
      </c>
      <c r="E39" s="110">
        <f>+'Alimentazione CE Ricavi'!N24</f>
        <v>0</v>
      </c>
      <c r="F39" s="110">
        <f t="shared" si="2"/>
        <v>0</v>
      </c>
      <c r="G39" s="76"/>
      <c r="H39" s="270"/>
      <c r="I39" s="111"/>
      <c r="K39" s="107"/>
      <c r="M39" s="111"/>
    </row>
    <row r="40" spans="1:13" ht="18.75">
      <c r="A40" s="257"/>
      <c r="B40" s="116" t="s">
        <v>161</v>
      </c>
      <c r="C40" s="117" t="s">
        <v>1536</v>
      </c>
      <c r="D40" s="110">
        <f>+'Alimentazione CE Ricavi'!K25</f>
        <v>0</v>
      </c>
      <c r="E40" s="110">
        <f>+'Alimentazione CE Ricavi'!N25</f>
        <v>0</v>
      </c>
      <c r="F40" s="110">
        <f t="shared" si="2"/>
        <v>0</v>
      </c>
      <c r="G40" s="76"/>
      <c r="H40" s="270"/>
      <c r="I40" s="111"/>
      <c r="K40" s="107"/>
      <c r="M40" s="111"/>
    </row>
    <row r="41" spans="1:13" ht="18.75">
      <c r="A41" s="257"/>
      <c r="B41" s="151" t="s">
        <v>163</v>
      </c>
      <c r="C41" s="152" t="s">
        <v>1537</v>
      </c>
      <c r="D41" s="153">
        <f t="shared" ref="D41" si="7">+D42+D43</f>
        <v>0</v>
      </c>
      <c r="E41" s="153">
        <f t="shared" ref="E41" si="8">+E42+E43</f>
        <v>0</v>
      </c>
      <c r="F41" s="153">
        <f t="shared" si="2"/>
        <v>0</v>
      </c>
      <c r="G41" s="76" t="s">
        <v>2126</v>
      </c>
      <c r="H41" s="270"/>
      <c r="I41" s="111"/>
      <c r="K41" s="107"/>
      <c r="M41" s="111"/>
    </row>
    <row r="42" spans="1:13" ht="18.75">
      <c r="A42" s="257" t="s">
        <v>1538</v>
      </c>
      <c r="B42" s="116" t="s">
        <v>165</v>
      </c>
      <c r="C42" s="117" t="s">
        <v>1539</v>
      </c>
      <c r="D42" s="110">
        <f>+'Alimentazione CE Ricavi'!K27</f>
        <v>0</v>
      </c>
      <c r="E42" s="110">
        <f>+'Alimentazione CE Ricavi'!N27</f>
        <v>0</v>
      </c>
      <c r="F42" s="110">
        <f t="shared" si="2"/>
        <v>0</v>
      </c>
      <c r="G42" s="76"/>
      <c r="H42" s="270"/>
      <c r="I42" s="111"/>
      <c r="K42" s="107"/>
      <c r="M42" s="111"/>
    </row>
    <row r="43" spans="1:13" ht="18.75">
      <c r="A43" s="257" t="s">
        <v>1538</v>
      </c>
      <c r="B43" s="116" t="s">
        <v>167</v>
      </c>
      <c r="C43" s="117" t="s">
        <v>1540</v>
      </c>
      <c r="D43" s="110">
        <f>+'Alimentazione CE Ricavi'!K28</f>
        <v>0</v>
      </c>
      <c r="E43" s="110">
        <f>+'Alimentazione CE Ricavi'!N28</f>
        <v>0</v>
      </c>
      <c r="F43" s="110">
        <f t="shared" si="2"/>
        <v>0</v>
      </c>
      <c r="G43" s="76"/>
      <c r="H43" s="270"/>
      <c r="I43" s="111"/>
      <c r="K43" s="107"/>
      <c r="M43" s="111"/>
    </row>
    <row r="44" spans="1:13" ht="18.75">
      <c r="A44" s="259"/>
      <c r="B44" s="151" t="s">
        <v>169</v>
      </c>
      <c r="C44" s="152" t="s">
        <v>1541</v>
      </c>
      <c r="D44" s="153">
        <f t="shared" ref="D44:E44" si="9">+D45+D46+D47+D48+D49</f>
        <v>0</v>
      </c>
      <c r="E44" s="153">
        <f t="shared" si="9"/>
        <v>618630.53</v>
      </c>
      <c r="F44" s="153">
        <f t="shared" si="2"/>
        <v>-618630.53</v>
      </c>
      <c r="G44" s="76" t="s">
        <v>2126</v>
      </c>
      <c r="H44" s="270"/>
      <c r="I44" s="111"/>
      <c r="K44" s="107"/>
      <c r="M44" s="111"/>
    </row>
    <row r="45" spans="1:13" ht="18.75">
      <c r="A45" s="259"/>
      <c r="B45" s="116" t="s">
        <v>171</v>
      </c>
      <c r="C45" s="117" t="s">
        <v>1542</v>
      </c>
      <c r="D45" s="110">
        <f>+'Alimentazione CE Ricavi'!K30</f>
        <v>0</v>
      </c>
      <c r="E45" s="110">
        <f>+'Alimentazione CE Ricavi'!N30</f>
        <v>340036.13</v>
      </c>
      <c r="F45" s="110">
        <f t="shared" si="2"/>
        <v>-340036.13</v>
      </c>
      <c r="G45" s="448"/>
      <c r="H45" s="270"/>
      <c r="I45" s="111"/>
      <c r="K45" s="107"/>
      <c r="M45" s="111"/>
    </row>
    <row r="46" spans="1:13" ht="18.75">
      <c r="A46" s="259"/>
      <c r="B46" s="116" t="s">
        <v>173</v>
      </c>
      <c r="C46" s="117" t="s">
        <v>1543</v>
      </c>
      <c r="D46" s="110">
        <f>+'Alimentazione CE Ricavi'!K32+'Alimentazione CE Ricavi'!K33+'Alimentazione CE Ricavi'!K34+'Alimentazione CE Ricavi'!K35+'Alimentazione CE Ricavi'!K36+'Alimentazione CE Ricavi'!K37</f>
        <v>0</v>
      </c>
      <c r="E46" s="110">
        <f>+'Alimentazione CE Ricavi'!N32+'Alimentazione CE Ricavi'!N33+'Alimentazione CE Ricavi'!N34+'Alimentazione CE Ricavi'!N35+'Alimentazione CE Ricavi'!N36+'Alimentazione CE Ricavi'!N37</f>
        <v>278594.40000000002</v>
      </c>
      <c r="F46" s="110">
        <f t="shared" si="2"/>
        <v>-278594.40000000002</v>
      </c>
      <c r="G46" s="448"/>
      <c r="H46" s="270"/>
      <c r="I46" s="111"/>
      <c r="K46" s="107"/>
      <c r="M46" s="111"/>
    </row>
    <row r="47" spans="1:13" ht="18.75">
      <c r="A47" s="259"/>
      <c r="B47" s="116" t="s">
        <v>181</v>
      </c>
      <c r="C47" s="117" t="s">
        <v>1544</v>
      </c>
      <c r="D47" s="110">
        <f>+'Alimentazione CE Ricavi'!K38</f>
        <v>0</v>
      </c>
      <c r="E47" s="110">
        <f>+'Alimentazione CE Ricavi'!N38</f>
        <v>0</v>
      </c>
      <c r="F47" s="110">
        <f t="shared" si="2"/>
        <v>0</v>
      </c>
      <c r="G47" s="448"/>
      <c r="H47" s="270"/>
      <c r="I47" s="111"/>
      <c r="K47" s="107"/>
      <c r="M47" s="111"/>
    </row>
    <row r="48" spans="1:13" ht="18.75">
      <c r="A48" s="259"/>
      <c r="B48" s="116" t="s">
        <v>183</v>
      </c>
      <c r="C48" s="117" t="s">
        <v>1545</v>
      </c>
      <c r="D48" s="110">
        <f>+'Alimentazione CE Ricavi'!K39</f>
        <v>0</v>
      </c>
      <c r="E48" s="110">
        <f>+'Alimentazione CE Ricavi'!N39</f>
        <v>0</v>
      </c>
      <c r="F48" s="110">
        <f t="shared" si="2"/>
        <v>0</v>
      </c>
      <c r="G48" s="448"/>
      <c r="H48" s="270"/>
      <c r="I48" s="111"/>
      <c r="K48" s="107"/>
      <c r="M48" s="111"/>
    </row>
    <row r="49" spans="1:13" ht="25.5">
      <c r="A49" s="259"/>
      <c r="B49" s="116" t="s">
        <v>185</v>
      </c>
      <c r="C49" s="117" t="s">
        <v>1546</v>
      </c>
      <c r="D49" s="110">
        <f>+'Alimentazione CE Ricavi'!K40</f>
        <v>0</v>
      </c>
      <c r="E49" s="110">
        <f>+'Alimentazione CE Ricavi'!N40</f>
        <v>0</v>
      </c>
      <c r="F49" s="110">
        <f t="shared" si="2"/>
        <v>0</v>
      </c>
      <c r="G49" s="448"/>
      <c r="H49" s="270"/>
      <c r="I49" s="111"/>
      <c r="K49" s="107"/>
      <c r="M49" s="111"/>
    </row>
    <row r="50" spans="1:13" ht="18.75">
      <c r="A50" s="257"/>
      <c r="B50" s="140" t="s">
        <v>187</v>
      </c>
      <c r="C50" s="141" t="s">
        <v>1547</v>
      </c>
      <c r="D50" s="139">
        <f t="shared" ref="D50:E50" si="10">+D51+D52+D53+D54</f>
        <v>9404499.5300000012</v>
      </c>
      <c r="E50" s="139">
        <f t="shared" si="10"/>
        <v>10635074.359999999</v>
      </c>
      <c r="F50" s="139">
        <f t="shared" si="2"/>
        <v>-1230574.8299999982</v>
      </c>
      <c r="G50" s="76" t="s">
        <v>2126</v>
      </c>
      <c r="H50" s="270"/>
      <c r="I50" s="111"/>
      <c r="K50" s="107"/>
      <c r="M50" s="111"/>
    </row>
    <row r="51" spans="1:13" ht="18.75">
      <c r="A51" s="257"/>
      <c r="B51" s="114" t="s">
        <v>189</v>
      </c>
      <c r="C51" s="115" t="s">
        <v>1548</v>
      </c>
      <c r="D51" s="110">
        <f>+'Alimentazione CE Ricavi'!K42</f>
        <v>2631325.04</v>
      </c>
      <c r="E51" s="110">
        <f>+'Alimentazione CE Ricavi'!N42</f>
        <v>3759035.78</v>
      </c>
      <c r="F51" s="110">
        <f t="shared" si="2"/>
        <v>-1127710.7399999998</v>
      </c>
      <c r="G51" s="76"/>
      <c r="H51" s="270"/>
      <c r="I51" s="111"/>
      <c r="K51" s="107"/>
      <c r="M51" s="111"/>
    </row>
    <row r="52" spans="1:13" ht="18.75">
      <c r="A52" s="257"/>
      <c r="B52" s="114" t="s">
        <v>191</v>
      </c>
      <c r="C52" s="115" t="s">
        <v>1549</v>
      </c>
      <c r="D52" s="110">
        <f>+'Alimentazione CE Ricavi'!K43</f>
        <v>3751254.99</v>
      </c>
      <c r="E52" s="110">
        <f>+'Alimentazione CE Ricavi'!N43</f>
        <v>4331291.97</v>
      </c>
      <c r="F52" s="110">
        <f t="shared" si="2"/>
        <v>-580036.97999999952</v>
      </c>
      <c r="G52" s="76"/>
      <c r="H52" s="270"/>
      <c r="I52" s="111"/>
      <c r="K52" s="107"/>
      <c r="M52" s="111"/>
    </row>
    <row r="53" spans="1:13" ht="18.75">
      <c r="A53" s="257"/>
      <c r="B53" s="114" t="s">
        <v>193</v>
      </c>
      <c r="C53" s="115" t="s">
        <v>1550</v>
      </c>
      <c r="D53" s="110">
        <f>+'Alimentazione CE Ricavi'!K45+'Alimentazione CE Ricavi'!K46</f>
        <v>2862714.5</v>
      </c>
      <c r="E53" s="110">
        <f>+'Alimentazione CE Ricavi'!N45+'Alimentazione CE Ricavi'!N46</f>
        <v>2371441.61</v>
      </c>
      <c r="F53" s="110">
        <f t="shared" si="2"/>
        <v>491272.89000000013</v>
      </c>
      <c r="G53" s="76"/>
      <c r="H53" s="270"/>
      <c r="I53" s="111"/>
      <c r="K53" s="107"/>
      <c r="M53" s="111"/>
    </row>
    <row r="54" spans="1:13" ht="18.75">
      <c r="A54" s="257"/>
      <c r="B54" s="114" t="s">
        <v>197</v>
      </c>
      <c r="C54" s="115" t="s">
        <v>1551</v>
      </c>
      <c r="D54" s="110">
        <f>+'Alimentazione CE Ricavi'!K47</f>
        <v>159205</v>
      </c>
      <c r="E54" s="110">
        <f>+'Alimentazione CE Ricavi'!N47</f>
        <v>173305</v>
      </c>
      <c r="F54" s="110">
        <f t="shared" si="2"/>
        <v>-14100</v>
      </c>
      <c r="G54" s="76"/>
      <c r="H54" s="270"/>
      <c r="I54" s="111"/>
      <c r="K54" s="107"/>
      <c r="M54" s="111"/>
    </row>
    <row r="55" spans="1:13" ht="18.75">
      <c r="A55" s="257"/>
      <c r="B55" s="140" t="s">
        <v>199</v>
      </c>
      <c r="C55" s="141" t="s">
        <v>1552</v>
      </c>
      <c r="D55" s="139">
        <f>+'Alimentazione CE Ricavi'!K48</f>
        <v>0</v>
      </c>
      <c r="E55" s="139">
        <f>+'Alimentazione CE Ricavi'!N48</f>
        <v>0</v>
      </c>
      <c r="F55" s="139">
        <f t="shared" si="2"/>
        <v>0</v>
      </c>
      <c r="G55" s="76"/>
      <c r="H55" s="270"/>
      <c r="I55" s="111"/>
      <c r="K55" s="107"/>
      <c r="M55" s="111"/>
    </row>
    <row r="56" spans="1:13" ht="18.75">
      <c r="A56" s="257"/>
      <c r="B56" s="145" t="s">
        <v>201</v>
      </c>
      <c r="C56" s="146" t="s">
        <v>1553</v>
      </c>
      <c r="D56" s="147">
        <f t="shared" ref="D56:E56" si="11">+D57+D58</f>
        <v>0</v>
      </c>
      <c r="E56" s="147">
        <f t="shared" si="11"/>
        <v>0</v>
      </c>
      <c r="F56" s="147">
        <f t="shared" si="2"/>
        <v>0</v>
      </c>
      <c r="G56" s="76" t="s">
        <v>2126</v>
      </c>
      <c r="H56" s="270"/>
      <c r="I56" s="111"/>
      <c r="K56" s="107"/>
      <c r="M56" s="111"/>
    </row>
    <row r="57" spans="1:13" ht="25.5">
      <c r="A57" s="257"/>
      <c r="B57" s="112" t="s">
        <v>203</v>
      </c>
      <c r="C57" s="113" t="s">
        <v>1554</v>
      </c>
      <c r="D57" s="110">
        <f>+'Alimentazione CE Ricavi'!K50</f>
        <v>0</v>
      </c>
      <c r="E57" s="110">
        <f>+'Alimentazione CE Ricavi'!N50</f>
        <v>0</v>
      </c>
      <c r="F57" s="110">
        <f t="shared" si="2"/>
        <v>0</v>
      </c>
      <c r="G57" s="76"/>
      <c r="H57" s="270"/>
      <c r="I57" s="111"/>
      <c r="K57" s="107"/>
      <c r="M57" s="111"/>
    </row>
    <row r="58" spans="1:13" ht="18.75">
      <c r="A58" s="257"/>
      <c r="B58" s="112" t="s">
        <v>205</v>
      </c>
      <c r="C58" s="113" t="s">
        <v>1555</v>
      </c>
      <c r="D58" s="110">
        <f>+'Alimentazione CE Ricavi'!K51</f>
        <v>0</v>
      </c>
      <c r="E58" s="110">
        <f>+'Alimentazione CE Ricavi'!N51</f>
        <v>0</v>
      </c>
      <c r="F58" s="110">
        <f t="shared" si="2"/>
        <v>0</v>
      </c>
      <c r="G58" s="76"/>
      <c r="H58" s="270"/>
      <c r="I58" s="111"/>
      <c r="K58" s="107"/>
      <c r="M58" s="111"/>
    </row>
    <row r="59" spans="1:13" ht="18.75">
      <c r="A59" s="259"/>
      <c r="B59" s="145" t="s">
        <v>207</v>
      </c>
      <c r="C59" s="146" t="s">
        <v>1556</v>
      </c>
      <c r="D59" s="147">
        <f t="shared" ref="D59:E59" si="12">+D60+D61+D62+D63+D64</f>
        <v>3046943.96</v>
      </c>
      <c r="E59" s="147">
        <f t="shared" si="12"/>
        <v>2053189</v>
      </c>
      <c r="F59" s="147">
        <f t="shared" si="2"/>
        <v>993754.96</v>
      </c>
      <c r="G59" s="76" t="s">
        <v>2126</v>
      </c>
      <c r="H59" s="270"/>
      <c r="I59" s="111"/>
      <c r="K59" s="107"/>
      <c r="M59" s="111"/>
    </row>
    <row r="60" spans="1:13" ht="25.5">
      <c r="A60" s="259"/>
      <c r="B60" s="112" t="s">
        <v>209</v>
      </c>
      <c r="C60" s="113" t="s">
        <v>1557</v>
      </c>
      <c r="D60" s="110">
        <f>+'Alimentazione CE Ricavi'!K53</f>
        <v>0</v>
      </c>
      <c r="E60" s="110">
        <f>+'Alimentazione CE Ricavi'!N53</f>
        <v>1831693</v>
      </c>
      <c r="F60" s="110">
        <f t="shared" si="2"/>
        <v>-1831693</v>
      </c>
      <c r="G60" s="448"/>
      <c r="H60" s="270"/>
      <c r="I60" s="111"/>
      <c r="K60" s="107"/>
      <c r="M60" s="111"/>
    </row>
    <row r="61" spans="1:13" ht="25.5">
      <c r="A61" s="259"/>
      <c r="B61" s="112" t="s">
        <v>211</v>
      </c>
      <c r="C61" s="113" t="s">
        <v>1558</v>
      </c>
      <c r="D61" s="110">
        <f>+'Alimentazione CE Ricavi'!K54</f>
        <v>0</v>
      </c>
      <c r="E61" s="110">
        <f>+'Alimentazione CE Ricavi'!N54</f>
        <v>0</v>
      </c>
      <c r="F61" s="110">
        <f t="shared" si="2"/>
        <v>0</v>
      </c>
      <c r="G61" s="448"/>
      <c r="H61" s="270"/>
      <c r="I61" s="111"/>
      <c r="K61" s="107"/>
      <c r="M61" s="111"/>
    </row>
    <row r="62" spans="1:13" ht="25.5">
      <c r="A62" s="259"/>
      <c r="B62" s="112" t="s">
        <v>213</v>
      </c>
      <c r="C62" s="113" t="s">
        <v>1559</v>
      </c>
      <c r="D62" s="110">
        <f>+'Alimentazione CE Ricavi'!K55</f>
        <v>1304775.67</v>
      </c>
      <c r="E62" s="110">
        <f>+'Alimentazione CE Ricavi'!N55</f>
        <v>116500</v>
      </c>
      <c r="F62" s="110">
        <f t="shared" si="2"/>
        <v>1188275.67</v>
      </c>
      <c r="G62" s="448"/>
      <c r="H62" s="270"/>
      <c r="I62" s="111"/>
      <c r="K62" s="107"/>
      <c r="M62" s="111"/>
    </row>
    <row r="63" spans="1:13" ht="18.75">
      <c r="A63" s="259"/>
      <c r="B63" s="112" t="s">
        <v>215</v>
      </c>
      <c r="C63" s="113" t="s">
        <v>1560</v>
      </c>
      <c r="D63" s="110">
        <f>+'Alimentazione CE Ricavi'!K56</f>
        <v>0</v>
      </c>
      <c r="E63" s="110">
        <f>+'Alimentazione CE Ricavi'!N56</f>
        <v>0</v>
      </c>
      <c r="F63" s="110">
        <f t="shared" si="2"/>
        <v>0</v>
      </c>
      <c r="G63" s="448"/>
      <c r="H63" s="270"/>
      <c r="I63" s="111"/>
      <c r="K63" s="107"/>
      <c r="M63" s="111"/>
    </row>
    <row r="64" spans="1:13" ht="18.75">
      <c r="A64" s="259"/>
      <c r="B64" s="112" t="s">
        <v>217</v>
      </c>
      <c r="C64" s="113" t="s">
        <v>1561</v>
      </c>
      <c r="D64" s="110">
        <f>+'Alimentazione CE Ricavi'!K57</f>
        <v>1742168.29</v>
      </c>
      <c r="E64" s="110">
        <f>+'Alimentazione CE Ricavi'!N57</f>
        <v>104996</v>
      </c>
      <c r="F64" s="110">
        <f t="shared" si="2"/>
        <v>1637172.29</v>
      </c>
      <c r="G64" s="448"/>
      <c r="H64" s="270"/>
      <c r="I64" s="111"/>
      <c r="K64" s="107"/>
      <c r="M64" s="111"/>
    </row>
    <row r="65" spans="1:13" ht="18.75">
      <c r="A65" s="257"/>
      <c r="B65" s="145" t="s">
        <v>1562</v>
      </c>
      <c r="C65" s="146" t="s">
        <v>1563</v>
      </c>
      <c r="D65" s="147">
        <f t="shared" ref="D65:E65" si="13">+D66+D105+D111+D112</f>
        <v>34709259.719999999</v>
      </c>
      <c r="E65" s="147">
        <f t="shared" si="13"/>
        <v>34865879.490000002</v>
      </c>
      <c r="F65" s="147">
        <f t="shared" si="2"/>
        <v>-156619.77000000328</v>
      </c>
      <c r="G65" s="76" t="s">
        <v>2126</v>
      </c>
      <c r="H65" s="270"/>
      <c r="I65" s="111"/>
      <c r="K65" s="107"/>
      <c r="M65" s="111"/>
    </row>
    <row r="66" spans="1:13" ht="25.5">
      <c r="A66" s="257"/>
      <c r="B66" s="140" t="s">
        <v>220</v>
      </c>
      <c r="C66" s="141" t="s">
        <v>1564</v>
      </c>
      <c r="D66" s="139">
        <f t="shared" ref="D66:E66" si="14">+D67+D83+D84</f>
        <v>33004020.210000001</v>
      </c>
      <c r="E66" s="139">
        <f t="shared" si="14"/>
        <v>33159033.16</v>
      </c>
      <c r="F66" s="139">
        <f t="shared" si="2"/>
        <v>-155012.94999999925</v>
      </c>
      <c r="G66" s="76" t="s">
        <v>2126</v>
      </c>
      <c r="H66" s="270"/>
      <c r="I66" s="111"/>
      <c r="K66" s="107"/>
      <c r="M66" s="111"/>
    </row>
    <row r="67" spans="1:13" ht="25.5">
      <c r="A67" s="257" t="s">
        <v>1538</v>
      </c>
      <c r="B67" s="151" t="s">
        <v>222</v>
      </c>
      <c r="C67" s="152" t="s">
        <v>1565</v>
      </c>
      <c r="D67" s="153">
        <f t="shared" ref="D67:E67" si="15">SUM(D68:D82)</f>
        <v>27174429.240000002</v>
      </c>
      <c r="E67" s="153">
        <f t="shared" si="15"/>
        <v>27312060.190000001</v>
      </c>
      <c r="F67" s="153">
        <f t="shared" si="2"/>
        <v>-137630.94999999925</v>
      </c>
      <c r="G67" s="76" t="s">
        <v>2126</v>
      </c>
      <c r="H67" s="270"/>
      <c r="I67" s="111"/>
      <c r="K67" s="107"/>
      <c r="M67" s="111"/>
    </row>
    <row r="68" spans="1:13" ht="18.75">
      <c r="A68" s="257" t="s">
        <v>1538</v>
      </c>
      <c r="B68" s="116" t="s">
        <v>224</v>
      </c>
      <c r="C68" s="117" t="s">
        <v>1566</v>
      </c>
      <c r="D68" s="110">
        <f>+'Alimentazione CE Ricavi'!K62+'Alimentazione CE Ricavi'!K63</f>
        <v>19432116</v>
      </c>
      <c r="E68" s="110">
        <f>+'Alimentazione CE Ricavi'!N62+'Alimentazione CE Ricavi'!N63</f>
        <v>19756986</v>
      </c>
      <c r="F68" s="110">
        <f t="shared" si="2"/>
        <v>-324870</v>
      </c>
      <c r="G68" s="76"/>
      <c r="H68" s="270"/>
      <c r="I68" s="111"/>
      <c r="K68" s="107"/>
      <c r="M68" s="111"/>
    </row>
    <row r="69" spans="1:13" ht="18.75">
      <c r="A69" s="259" t="s">
        <v>1538</v>
      </c>
      <c r="B69" s="116" t="s">
        <v>228</v>
      </c>
      <c r="C69" s="117" t="s">
        <v>1567</v>
      </c>
      <c r="D69" s="110">
        <f>+'Alimentazione CE Ricavi'!K65+'Alimentazione CE Ricavi'!K66</f>
        <v>7136330.2400000002</v>
      </c>
      <c r="E69" s="110">
        <f>+'Alimentazione CE Ricavi'!N65+'Alimentazione CE Ricavi'!N66</f>
        <v>6920695.1900000004</v>
      </c>
      <c r="F69" s="110">
        <f t="shared" si="2"/>
        <v>215635.04999999981</v>
      </c>
      <c r="G69" s="448"/>
      <c r="H69" s="270"/>
      <c r="I69" s="111"/>
      <c r="K69" s="107"/>
      <c r="M69" s="111"/>
    </row>
    <row r="70" spans="1:13" ht="18.75">
      <c r="A70" s="259" t="s">
        <v>1538</v>
      </c>
      <c r="B70" s="116" t="s">
        <v>231</v>
      </c>
      <c r="C70" s="117" t="s">
        <v>1568</v>
      </c>
      <c r="D70" s="110">
        <f>+'Alimentazione CE Ricavi'!K67</f>
        <v>0</v>
      </c>
      <c r="E70" s="110">
        <f>+'Alimentazione CE Ricavi'!N67</f>
        <v>0</v>
      </c>
      <c r="F70" s="110">
        <f t="shared" si="2"/>
        <v>0</v>
      </c>
      <c r="G70" s="448"/>
      <c r="H70" s="270"/>
      <c r="I70" s="111"/>
      <c r="K70" s="107"/>
      <c r="M70" s="111"/>
    </row>
    <row r="71" spans="1:13" ht="18.75">
      <c r="A71" s="259" t="s">
        <v>1538</v>
      </c>
      <c r="B71" s="116" t="s">
        <v>233</v>
      </c>
      <c r="C71" s="117" t="s">
        <v>1569</v>
      </c>
      <c r="D71" s="110">
        <f>+'Alimentazione CE Ricavi'!K68</f>
        <v>0</v>
      </c>
      <c r="E71" s="110">
        <f>+'Alimentazione CE Ricavi'!N68</f>
        <v>0</v>
      </c>
      <c r="F71" s="110">
        <f t="shared" si="2"/>
        <v>0</v>
      </c>
      <c r="G71" s="448"/>
      <c r="H71" s="270"/>
      <c r="I71" s="111"/>
      <c r="K71" s="107"/>
      <c r="M71" s="111"/>
    </row>
    <row r="72" spans="1:13" ht="18.75">
      <c r="A72" s="259" t="s">
        <v>1538</v>
      </c>
      <c r="B72" s="116" t="s">
        <v>235</v>
      </c>
      <c r="C72" s="117" t="s">
        <v>1570</v>
      </c>
      <c r="D72" s="110">
        <f>+'Alimentazione CE Ricavi'!K69</f>
        <v>432213</v>
      </c>
      <c r="E72" s="110">
        <f>+'Alimentazione CE Ricavi'!N69</f>
        <v>460416</v>
      </c>
      <c r="F72" s="110">
        <f t="shared" si="2"/>
        <v>-28203</v>
      </c>
      <c r="G72" s="448"/>
      <c r="H72" s="270"/>
      <c r="I72" s="111"/>
      <c r="K72" s="107"/>
      <c r="M72" s="111"/>
    </row>
    <row r="73" spans="1:13" ht="18.75">
      <c r="A73" s="259" t="s">
        <v>1538</v>
      </c>
      <c r="B73" s="116" t="s">
        <v>237</v>
      </c>
      <c r="C73" s="117" t="s">
        <v>1571</v>
      </c>
      <c r="D73" s="110">
        <f>+'Alimentazione CE Ricavi'!K70</f>
        <v>0</v>
      </c>
      <c r="E73" s="110">
        <f>+'Alimentazione CE Ricavi'!N70</f>
        <v>0</v>
      </c>
      <c r="F73" s="110">
        <f t="shared" si="2"/>
        <v>0</v>
      </c>
      <c r="G73" s="448"/>
      <c r="H73" s="270"/>
      <c r="I73" s="111"/>
      <c r="K73" s="107"/>
      <c r="M73" s="111"/>
    </row>
    <row r="74" spans="1:13" ht="18.75">
      <c r="A74" s="259" t="s">
        <v>1538</v>
      </c>
      <c r="B74" s="116" t="s">
        <v>239</v>
      </c>
      <c r="C74" s="117" t="s">
        <v>1572</v>
      </c>
      <c r="D74" s="110">
        <f>+'Alimentazione CE Ricavi'!K71</f>
        <v>0</v>
      </c>
      <c r="E74" s="110">
        <f>+'Alimentazione CE Ricavi'!N71</f>
        <v>0</v>
      </c>
      <c r="F74" s="110">
        <f t="shared" si="2"/>
        <v>0</v>
      </c>
      <c r="G74" s="448"/>
      <c r="H74" s="270"/>
      <c r="I74" s="111"/>
      <c r="K74" s="107"/>
      <c r="M74" s="111"/>
    </row>
    <row r="75" spans="1:13" ht="18.75">
      <c r="A75" s="259" t="s">
        <v>1538</v>
      </c>
      <c r="B75" s="116" t="s">
        <v>241</v>
      </c>
      <c r="C75" s="117" t="s">
        <v>1573</v>
      </c>
      <c r="D75" s="110">
        <f>+'Alimentazione CE Ricavi'!K72</f>
        <v>0</v>
      </c>
      <c r="E75" s="110">
        <f>+'Alimentazione CE Ricavi'!N72</f>
        <v>0</v>
      </c>
      <c r="F75" s="110">
        <f t="shared" si="2"/>
        <v>0</v>
      </c>
      <c r="G75" s="448"/>
      <c r="H75" s="270"/>
      <c r="I75" s="111"/>
      <c r="K75" s="107"/>
      <c r="M75" s="111"/>
    </row>
    <row r="76" spans="1:13" ht="18.75">
      <c r="A76" s="259" t="s">
        <v>1538</v>
      </c>
      <c r="B76" s="116" t="s">
        <v>243</v>
      </c>
      <c r="C76" s="117" t="s">
        <v>1574</v>
      </c>
      <c r="D76" s="110">
        <f>+'Alimentazione CE Ricavi'!K73</f>
        <v>0</v>
      </c>
      <c r="E76" s="110">
        <f>+'Alimentazione CE Ricavi'!N73</f>
        <v>0</v>
      </c>
      <c r="F76" s="110">
        <f t="shared" si="2"/>
        <v>0</v>
      </c>
      <c r="G76" s="448"/>
      <c r="H76" s="270"/>
      <c r="I76" s="111"/>
      <c r="K76" s="107"/>
      <c r="M76" s="111"/>
    </row>
    <row r="77" spans="1:13" ht="18.75">
      <c r="A77" s="259" t="s">
        <v>1538</v>
      </c>
      <c r="B77" s="116" t="s">
        <v>245</v>
      </c>
      <c r="C77" s="117" t="s">
        <v>1575</v>
      </c>
      <c r="D77" s="110">
        <f>+'Alimentazione CE Ricavi'!K74</f>
        <v>0</v>
      </c>
      <c r="E77" s="110">
        <f>+'Alimentazione CE Ricavi'!N74</f>
        <v>0</v>
      </c>
      <c r="F77" s="110">
        <f t="shared" si="2"/>
        <v>0</v>
      </c>
      <c r="G77" s="448"/>
      <c r="H77" s="270"/>
      <c r="I77" s="111"/>
      <c r="K77" s="107"/>
      <c r="M77" s="111"/>
    </row>
    <row r="78" spans="1:13" ht="18.75">
      <c r="A78" s="259" t="s">
        <v>1538</v>
      </c>
      <c r="B78" s="116" t="s">
        <v>247</v>
      </c>
      <c r="C78" s="117" t="s">
        <v>1576</v>
      </c>
      <c r="D78" s="110">
        <f>+'Alimentazione CE Ricavi'!K75</f>
        <v>0</v>
      </c>
      <c r="E78" s="110">
        <f>+'Alimentazione CE Ricavi'!N75</f>
        <v>0</v>
      </c>
      <c r="F78" s="110">
        <f t="shared" si="2"/>
        <v>0</v>
      </c>
      <c r="G78" s="137"/>
      <c r="H78" s="270"/>
      <c r="I78" s="111"/>
      <c r="K78" s="107"/>
      <c r="M78" s="111"/>
    </row>
    <row r="79" spans="1:13" ht="18.75">
      <c r="A79" s="257" t="s">
        <v>1538</v>
      </c>
      <c r="B79" s="116" t="s">
        <v>249</v>
      </c>
      <c r="C79" s="117" t="s">
        <v>1577</v>
      </c>
      <c r="D79" s="110">
        <f>+'Alimentazione CE Ricavi'!K76</f>
        <v>0</v>
      </c>
      <c r="E79" s="110">
        <f>+'Alimentazione CE Ricavi'!N76</f>
        <v>0</v>
      </c>
      <c r="F79" s="110">
        <f t="shared" si="2"/>
        <v>0</v>
      </c>
      <c r="G79" s="137"/>
      <c r="H79" s="270"/>
      <c r="I79" s="111"/>
      <c r="K79" s="107"/>
      <c r="M79" s="111"/>
    </row>
    <row r="80" spans="1:13" ht="18.75">
      <c r="A80" s="257" t="s">
        <v>1538</v>
      </c>
      <c r="B80" s="116" t="s">
        <v>251</v>
      </c>
      <c r="C80" s="117" t="s">
        <v>1578</v>
      </c>
      <c r="D80" s="110">
        <f>+'Alimentazione CE Ricavi'!K77</f>
        <v>0</v>
      </c>
      <c r="E80" s="110">
        <f>+'Alimentazione CE Ricavi'!N77</f>
        <v>0</v>
      </c>
      <c r="F80" s="110">
        <f t="shared" si="2"/>
        <v>0</v>
      </c>
      <c r="G80" s="137"/>
      <c r="H80" s="270"/>
      <c r="I80" s="111"/>
      <c r="K80" s="107"/>
      <c r="M80" s="111"/>
    </row>
    <row r="81" spans="1:13" ht="18.75">
      <c r="A81" s="257" t="s">
        <v>1538</v>
      </c>
      <c r="B81" s="116" t="s">
        <v>253</v>
      </c>
      <c r="C81" s="117" t="s">
        <v>1579</v>
      </c>
      <c r="D81" s="110">
        <f>+'Alimentazione CE Ricavi'!K78</f>
        <v>0</v>
      </c>
      <c r="E81" s="110">
        <f>+'Alimentazione CE Ricavi'!N78</f>
        <v>0</v>
      </c>
      <c r="F81" s="110">
        <f t="shared" si="2"/>
        <v>0</v>
      </c>
      <c r="G81" s="137"/>
      <c r="H81" s="270"/>
      <c r="I81" s="111"/>
      <c r="K81" s="107"/>
      <c r="M81" s="111"/>
    </row>
    <row r="82" spans="1:13" ht="18.75">
      <c r="A82" s="257" t="s">
        <v>1538</v>
      </c>
      <c r="B82" s="116" t="s">
        <v>255</v>
      </c>
      <c r="C82" s="117" t="s">
        <v>1580</v>
      </c>
      <c r="D82" s="110">
        <f>+'Alimentazione CE Ricavi'!K80+'Alimentazione CE Ricavi'!K81</f>
        <v>173770</v>
      </c>
      <c r="E82" s="110">
        <f>+'Alimentazione CE Ricavi'!N80+'Alimentazione CE Ricavi'!N81</f>
        <v>173963</v>
      </c>
      <c r="F82" s="110">
        <f t="shared" si="2"/>
        <v>-193</v>
      </c>
      <c r="G82" s="137"/>
      <c r="H82" s="270"/>
      <c r="I82" s="111"/>
      <c r="K82" s="107"/>
      <c r="M82" s="111"/>
    </row>
    <row r="83" spans="1:13" ht="18.75">
      <c r="A83" s="257"/>
      <c r="B83" s="114" t="s">
        <v>258</v>
      </c>
      <c r="C83" s="115" t="s">
        <v>1581</v>
      </c>
      <c r="D83" s="110">
        <f>+'Alimentazione CE Ricavi'!K82</f>
        <v>0</v>
      </c>
      <c r="E83" s="110">
        <f>+'Alimentazione CE Ricavi'!N82</f>
        <v>0</v>
      </c>
      <c r="F83" s="110">
        <f t="shared" si="2"/>
        <v>0</v>
      </c>
      <c r="G83" s="76"/>
      <c r="H83" s="270"/>
      <c r="I83" s="111"/>
      <c r="K83" s="107"/>
      <c r="M83" s="111"/>
    </row>
    <row r="84" spans="1:13" ht="18.75">
      <c r="A84" s="257"/>
      <c r="B84" s="151" t="s">
        <v>260</v>
      </c>
      <c r="C84" s="152" t="s">
        <v>1582</v>
      </c>
      <c r="D84" s="153">
        <f t="shared" ref="D84:E84" si="16">SUM(D85:D99,D102,D103,D104)</f>
        <v>5829590.9699999997</v>
      </c>
      <c r="E84" s="153">
        <f t="shared" si="16"/>
        <v>5846972.9699999997</v>
      </c>
      <c r="F84" s="153">
        <f t="shared" si="2"/>
        <v>-17382</v>
      </c>
      <c r="G84" s="76" t="s">
        <v>2126</v>
      </c>
      <c r="H84" s="270"/>
      <c r="I84" s="111"/>
      <c r="K84" s="107"/>
      <c r="M84" s="111"/>
    </row>
    <row r="85" spans="1:13" ht="18.75">
      <c r="A85" s="257" t="s">
        <v>1583</v>
      </c>
      <c r="B85" s="116" t="s">
        <v>261</v>
      </c>
      <c r="C85" s="117" t="s">
        <v>1584</v>
      </c>
      <c r="D85" s="110">
        <f>+'Alimentazione CE Ricavi'!K85</f>
        <v>3631354</v>
      </c>
      <c r="E85" s="110">
        <f>+'Alimentazione CE Ricavi'!N85</f>
        <v>3631354</v>
      </c>
      <c r="F85" s="110">
        <f t="shared" si="2"/>
        <v>0</v>
      </c>
      <c r="G85" s="76"/>
      <c r="H85" s="270"/>
      <c r="I85" s="111"/>
      <c r="K85" s="107"/>
      <c r="M85" s="111"/>
    </row>
    <row r="86" spans="1:13" ht="18.75">
      <c r="A86" s="257" t="s">
        <v>1583</v>
      </c>
      <c r="B86" s="116" t="s">
        <v>264</v>
      </c>
      <c r="C86" s="117" t="s">
        <v>1585</v>
      </c>
      <c r="D86" s="110">
        <f>+'Alimentazione CE Ricavi'!K88</f>
        <v>1727213</v>
      </c>
      <c r="E86" s="110">
        <f>+'Alimentazione CE Ricavi'!N88</f>
        <v>1727213</v>
      </c>
      <c r="F86" s="110">
        <f t="shared" si="2"/>
        <v>0</v>
      </c>
      <c r="G86" s="76"/>
      <c r="H86" s="270"/>
      <c r="I86" s="111"/>
      <c r="K86" s="107"/>
      <c r="M86" s="111"/>
    </row>
    <row r="87" spans="1:13" ht="18.75">
      <c r="A87" s="257" t="s">
        <v>1583</v>
      </c>
      <c r="B87" s="116" t="s">
        <v>267</v>
      </c>
      <c r="C87" s="117" t="s">
        <v>1586</v>
      </c>
      <c r="D87" s="110">
        <f>+'Alimentazione CE Ricavi'!K90</f>
        <v>0</v>
      </c>
      <c r="E87" s="110">
        <f>+'Alimentazione CE Ricavi'!N90</f>
        <v>0</v>
      </c>
      <c r="F87" s="110">
        <f t="shared" si="2"/>
        <v>0</v>
      </c>
      <c r="G87" s="448"/>
      <c r="H87" s="270"/>
      <c r="I87" s="111"/>
      <c r="K87" s="107"/>
      <c r="M87" s="111"/>
    </row>
    <row r="88" spans="1:13" ht="18.75">
      <c r="A88" s="259" t="s">
        <v>1587</v>
      </c>
      <c r="B88" s="116" t="s">
        <v>269</v>
      </c>
      <c r="C88" s="117" t="s">
        <v>1588</v>
      </c>
      <c r="D88" s="110">
        <f>+'Alimentazione CE Ricavi'!K91</f>
        <v>0</v>
      </c>
      <c r="E88" s="110">
        <f>+'Alimentazione CE Ricavi'!N91</f>
        <v>0</v>
      </c>
      <c r="F88" s="110">
        <f t="shared" si="2"/>
        <v>0</v>
      </c>
      <c r="G88" s="448"/>
      <c r="H88" s="270"/>
      <c r="I88" s="111"/>
      <c r="K88" s="107"/>
      <c r="M88" s="111"/>
    </row>
    <row r="89" spans="1:13" ht="18.75">
      <c r="A89" s="259" t="s">
        <v>1583</v>
      </c>
      <c r="B89" s="116" t="s">
        <v>270</v>
      </c>
      <c r="C89" s="117" t="s">
        <v>1589</v>
      </c>
      <c r="D89" s="110">
        <f>+'Alimentazione CE Ricavi'!K92</f>
        <v>218081</v>
      </c>
      <c r="E89" s="110">
        <f>+'Alimentazione CE Ricavi'!N92</f>
        <v>218081</v>
      </c>
      <c r="F89" s="110">
        <f t="shared" si="2"/>
        <v>0</v>
      </c>
      <c r="G89" s="76"/>
      <c r="H89" s="270"/>
      <c r="I89" s="111"/>
      <c r="K89" s="107"/>
      <c r="M89" s="111"/>
    </row>
    <row r="90" spans="1:13" ht="18.75">
      <c r="A90" s="259" t="s">
        <v>1583</v>
      </c>
      <c r="B90" s="116" t="s">
        <v>272</v>
      </c>
      <c r="C90" s="117" t="s">
        <v>1590</v>
      </c>
      <c r="D90" s="110">
        <f>+'Alimentazione CE Ricavi'!K93</f>
        <v>0</v>
      </c>
      <c r="E90" s="110">
        <f>+'Alimentazione CE Ricavi'!N93</f>
        <v>0</v>
      </c>
      <c r="F90" s="110">
        <f t="shared" ref="F90:F153" si="17">+D90-E90</f>
        <v>0</v>
      </c>
      <c r="G90" s="448"/>
      <c r="H90" s="270"/>
      <c r="I90" s="111"/>
      <c r="K90" s="107"/>
      <c r="M90" s="111"/>
    </row>
    <row r="91" spans="1:13" ht="18.75">
      <c r="A91" s="259" t="s">
        <v>1583</v>
      </c>
      <c r="B91" s="116" t="s">
        <v>274</v>
      </c>
      <c r="C91" s="117" t="s">
        <v>1591</v>
      </c>
      <c r="D91" s="110">
        <f>+'Alimentazione CE Ricavi'!K94</f>
        <v>0</v>
      </c>
      <c r="E91" s="110">
        <f>+'Alimentazione CE Ricavi'!N94</f>
        <v>0</v>
      </c>
      <c r="F91" s="110">
        <f t="shared" si="17"/>
        <v>0</v>
      </c>
      <c r="G91" s="448"/>
      <c r="H91" s="270"/>
      <c r="I91" s="111"/>
      <c r="K91" s="107"/>
      <c r="M91" s="111"/>
    </row>
    <row r="92" spans="1:13" ht="18.75">
      <c r="A92" s="259" t="s">
        <v>1583</v>
      </c>
      <c r="B92" s="116" t="s">
        <v>276</v>
      </c>
      <c r="C92" s="117" t="s">
        <v>1592</v>
      </c>
      <c r="D92" s="110">
        <f>+'Alimentazione CE Ricavi'!K95</f>
        <v>0</v>
      </c>
      <c r="E92" s="110">
        <f>+'Alimentazione CE Ricavi'!N95</f>
        <v>0</v>
      </c>
      <c r="F92" s="110">
        <f t="shared" si="17"/>
        <v>0</v>
      </c>
      <c r="G92" s="448"/>
      <c r="H92" s="270"/>
      <c r="I92" s="111"/>
      <c r="K92" s="107"/>
      <c r="M92" s="111"/>
    </row>
    <row r="93" spans="1:13" ht="18.75">
      <c r="A93" s="259" t="s">
        <v>1583</v>
      </c>
      <c r="B93" s="116" t="s">
        <v>278</v>
      </c>
      <c r="C93" s="117" t="s">
        <v>1593</v>
      </c>
      <c r="D93" s="110">
        <f>+'Alimentazione CE Ricavi'!K96</f>
        <v>0</v>
      </c>
      <c r="E93" s="110">
        <f>+'Alimentazione CE Ricavi'!N96</f>
        <v>0</v>
      </c>
      <c r="F93" s="110">
        <f t="shared" si="17"/>
        <v>0</v>
      </c>
      <c r="G93" s="448"/>
      <c r="H93" s="270"/>
      <c r="I93" s="111"/>
      <c r="K93" s="107"/>
      <c r="M93" s="111"/>
    </row>
    <row r="94" spans="1:13" ht="18.75">
      <c r="A94" s="259" t="s">
        <v>1587</v>
      </c>
      <c r="B94" s="116" t="s">
        <v>280</v>
      </c>
      <c r="C94" s="117" t="s">
        <v>1594</v>
      </c>
      <c r="D94" s="110">
        <f>+'Alimentazione CE Ricavi'!K97</f>
        <v>0</v>
      </c>
      <c r="E94" s="110">
        <f>+'Alimentazione CE Ricavi'!N97</f>
        <v>0</v>
      </c>
      <c r="F94" s="110">
        <f t="shared" si="17"/>
        <v>0</v>
      </c>
      <c r="G94" s="448"/>
      <c r="H94" s="270"/>
      <c r="I94" s="111"/>
      <c r="K94" s="107"/>
      <c r="M94" s="111"/>
    </row>
    <row r="95" spans="1:13" ht="18.75">
      <c r="A95" s="259" t="s">
        <v>1587</v>
      </c>
      <c r="B95" s="116" t="s">
        <v>282</v>
      </c>
      <c r="C95" s="117" t="s">
        <v>1595</v>
      </c>
      <c r="D95" s="110">
        <f>+'Alimentazione CE Ricavi'!K98</f>
        <v>0</v>
      </c>
      <c r="E95" s="110">
        <f>+'Alimentazione CE Ricavi'!N98</f>
        <v>0</v>
      </c>
      <c r="F95" s="110">
        <f t="shared" si="17"/>
        <v>0</v>
      </c>
      <c r="G95" s="448"/>
      <c r="H95" s="270"/>
      <c r="I95" s="111"/>
      <c r="K95" s="107"/>
      <c r="M95" s="111"/>
    </row>
    <row r="96" spans="1:13" ht="18.75">
      <c r="A96" s="259" t="s">
        <v>1583</v>
      </c>
      <c r="B96" s="116" t="s">
        <v>284</v>
      </c>
      <c r="C96" s="117" t="s">
        <v>1596</v>
      </c>
      <c r="D96" s="110">
        <f>+'Alimentazione CE Ricavi'!K99</f>
        <v>0</v>
      </c>
      <c r="E96" s="110">
        <f>+'Alimentazione CE Ricavi'!N99</f>
        <v>0</v>
      </c>
      <c r="F96" s="110">
        <f t="shared" si="17"/>
        <v>0</v>
      </c>
      <c r="G96" s="448"/>
      <c r="H96" s="270"/>
      <c r="I96" s="111"/>
      <c r="K96" s="107"/>
      <c r="M96" s="111"/>
    </row>
    <row r="97" spans="1:13" ht="18.75">
      <c r="A97" s="259" t="s">
        <v>1583</v>
      </c>
      <c r="B97" s="116" t="s">
        <v>285</v>
      </c>
      <c r="C97" s="117" t="s">
        <v>1597</v>
      </c>
      <c r="D97" s="110">
        <f>+'Alimentazione CE Ricavi'!K100</f>
        <v>0</v>
      </c>
      <c r="E97" s="110">
        <f>+'Alimentazione CE Ricavi'!N100</f>
        <v>0</v>
      </c>
      <c r="F97" s="110">
        <f t="shared" si="17"/>
        <v>0</v>
      </c>
      <c r="G97" s="448"/>
      <c r="H97" s="270"/>
      <c r="I97" s="111"/>
      <c r="K97" s="107"/>
      <c r="M97" s="111"/>
    </row>
    <row r="98" spans="1:13" ht="25.5">
      <c r="A98" s="259" t="s">
        <v>1583</v>
      </c>
      <c r="B98" s="116" t="s">
        <v>288</v>
      </c>
      <c r="C98" s="117" t="s">
        <v>1598</v>
      </c>
      <c r="D98" s="110">
        <f>+'Alimentazione CE Ricavi'!K101</f>
        <v>0</v>
      </c>
      <c r="E98" s="110">
        <f>+'Alimentazione CE Ricavi'!N101</f>
        <v>0</v>
      </c>
      <c r="F98" s="110">
        <f t="shared" si="17"/>
        <v>0</v>
      </c>
      <c r="G98" s="448"/>
      <c r="H98" s="270"/>
      <c r="I98" s="111"/>
      <c r="K98" s="107"/>
      <c r="M98" s="111"/>
    </row>
    <row r="99" spans="1:13" ht="25.5">
      <c r="A99" s="259" t="s">
        <v>1587</v>
      </c>
      <c r="B99" s="154" t="s">
        <v>290</v>
      </c>
      <c r="C99" s="155" t="s">
        <v>1599</v>
      </c>
      <c r="D99" s="156">
        <f t="shared" ref="D99:E99" si="18">+D100+D101</f>
        <v>190000</v>
      </c>
      <c r="E99" s="156">
        <f t="shared" si="18"/>
        <v>207382</v>
      </c>
      <c r="F99" s="156">
        <f t="shared" si="17"/>
        <v>-17382</v>
      </c>
      <c r="G99" s="76" t="s">
        <v>2126</v>
      </c>
      <c r="H99" s="270"/>
      <c r="I99" s="111"/>
      <c r="K99" s="107"/>
      <c r="M99" s="111"/>
    </row>
    <row r="100" spans="1:13" ht="18.75">
      <c r="A100" s="259" t="s">
        <v>1587</v>
      </c>
      <c r="B100" s="114" t="s">
        <v>292</v>
      </c>
      <c r="C100" s="115" t="s">
        <v>1600</v>
      </c>
      <c r="D100" s="110">
        <f>+'Alimentazione CE Ricavi'!K103</f>
        <v>0</v>
      </c>
      <c r="E100" s="110">
        <f>+'Alimentazione CE Ricavi'!N103</f>
        <v>0</v>
      </c>
      <c r="F100" s="110">
        <f t="shared" si="17"/>
        <v>0</v>
      </c>
      <c r="G100" s="448"/>
      <c r="H100" s="270"/>
      <c r="I100" s="111"/>
      <c r="K100" s="107"/>
      <c r="M100" s="111"/>
    </row>
    <row r="101" spans="1:13" ht="25.5">
      <c r="A101" s="259" t="s">
        <v>1587</v>
      </c>
      <c r="B101" s="114" t="s">
        <v>294</v>
      </c>
      <c r="C101" s="115" t="s">
        <v>1601</v>
      </c>
      <c r="D101" s="110">
        <f>+'Alimentazione CE Ricavi'!K105+'Alimentazione CE Ricavi'!K106+'Alimentazione CE Ricavi'!K86+'Alimentazione CE Ricavi'!K89</f>
        <v>190000</v>
      </c>
      <c r="E101" s="110">
        <f>+'Alimentazione CE Ricavi'!N105+'Alimentazione CE Ricavi'!N106+'Alimentazione CE Ricavi'!N86+'Alimentazione CE Ricavi'!N89</f>
        <v>207382</v>
      </c>
      <c r="F101" s="110">
        <f t="shared" si="17"/>
        <v>-17382</v>
      </c>
      <c r="G101" s="448"/>
      <c r="H101" s="270"/>
      <c r="I101" s="111"/>
      <c r="K101" s="107"/>
      <c r="M101" s="111"/>
    </row>
    <row r="102" spans="1:13" ht="18.75">
      <c r="A102" s="259"/>
      <c r="B102" s="116" t="s">
        <v>296</v>
      </c>
      <c r="C102" s="117" t="s">
        <v>1602</v>
      </c>
      <c r="D102" s="110">
        <f>+'Alimentazione CE Ricavi'!K107</f>
        <v>62942.97</v>
      </c>
      <c r="E102" s="110">
        <f>+'Alimentazione CE Ricavi'!N107</f>
        <v>62942.97</v>
      </c>
      <c r="F102" s="110">
        <f t="shared" si="17"/>
        <v>0</v>
      </c>
      <c r="G102" s="448"/>
      <c r="H102" s="270"/>
      <c r="I102" s="111"/>
      <c r="K102" s="107"/>
      <c r="M102" s="111"/>
    </row>
    <row r="103" spans="1:13" ht="25.5">
      <c r="A103" s="257" t="s">
        <v>1538</v>
      </c>
      <c r="B103" s="116" t="s">
        <v>298</v>
      </c>
      <c r="C103" s="117" t="s">
        <v>1603</v>
      </c>
      <c r="D103" s="110">
        <f>+'Alimentazione CE Ricavi'!K108</f>
        <v>0</v>
      </c>
      <c r="E103" s="110">
        <f>+'Alimentazione CE Ricavi'!N108</f>
        <v>0</v>
      </c>
      <c r="F103" s="110">
        <f t="shared" si="17"/>
        <v>0</v>
      </c>
      <c r="G103" s="448"/>
      <c r="H103" s="270"/>
      <c r="I103" s="111"/>
      <c r="K103" s="107"/>
      <c r="M103" s="111"/>
    </row>
    <row r="104" spans="1:13" ht="25.5">
      <c r="A104" s="257" t="s">
        <v>1587</v>
      </c>
      <c r="B104" s="116" t="s">
        <v>300</v>
      </c>
      <c r="C104" s="117" t="s">
        <v>1604</v>
      </c>
      <c r="D104" s="110">
        <f>+'Alimentazione CE Ricavi'!K109</f>
        <v>0</v>
      </c>
      <c r="E104" s="110">
        <f>+'Alimentazione CE Ricavi'!N109</f>
        <v>0</v>
      </c>
      <c r="F104" s="110">
        <f t="shared" si="17"/>
        <v>0</v>
      </c>
      <c r="G104" s="448"/>
      <c r="H104" s="270"/>
      <c r="I104" s="111"/>
      <c r="K104" s="107"/>
      <c r="M104" s="111"/>
    </row>
    <row r="105" spans="1:13" ht="25.5">
      <c r="A105" s="260" t="s">
        <v>1583</v>
      </c>
      <c r="B105" s="140" t="s">
        <v>302</v>
      </c>
      <c r="C105" s="141" t="s">
        <v>1605</v>
      </c>
      <c r="D105" s="139">
        <f t="shared" ref="D105:E105" si="19">SUM(D106:D110)</f>
        <v>0</v>
      </c>
      <c r="E105" s="139">
        <f t="shared" si="19"/>
        <v>0</v>
      </c>
      <c r="F105" s="139">
        <f t="shared" si="17"/>
        <v>0</v>
      </c>
      <c r="G105" s="76" t="s">
        <v>2126</v>
      </c>
      <c r="H105" s="270"/>
      <c r="I105" s="111"/>
      <c r="K105" s="107"/>
      <c r="M105" s="111"/>
    </row>
    <row r="106" spans="1:13" ht="18.75">
      <c r="A106" s="259" t="s">
        <v>1583</v>
      </c>
      <c r="B106" s="116" t="s">
        <v>304</v>
      </c>
      <c r="C106" s="117" t="s">
        <v>1606</v>
      </c>
      <c r="D106" s="110">
        <f>+'Alimentazione CE Ricavi'!K111</f>
        <v>0</v>
      </c>
      <c r="E106" s="110">
        <f>+'Alimentazione CE Ricavi'!N111</f>
        <v>0</v>
      </c>
      <c r="F106" s="110">
        <f t="shared" si="17"/>
        <v>0</v>
      </c>
      <c r="G106" s="448"/>
      <c r="H106" s="270"/>
      <c r="I106" s="111"/>
      <c r="K106" s="107"/>
      <c r="M106" s="111"/>
    </row>
    <row r="107" spans="1:13" ht="18.75">
      <c r="A107" s="259" t="s">
        <v>1583</v>
      </c>
      <c r="B107" s="114" t="s">
        <v>306</v>
      </c>
      <c r="C107" s="115" t="s">
        <v>1607</v>
      </c>
      <c r="D107" s="110">
        <f>+'Alimentazione CE Ricavi'!K112</f>
        <v>0</v>
      </c>
      <c r="E107" s="110">
        <f>+'Alimentazione CE Ricavi'!N112</f>
        <v>0</v>
      </c>
      <c r="F107" s="110">
        <f t="shared" si="17"/>
        <v>0</v>
      </c>
      <c r="G107" s="448"/>
      <c r="H107" s="270"/>
      <c r="I107" s="111"/>
      <c r="K107" s="107"/>
      <c r="M107" s="111"/>
    </row>
    <row r="108" spans="1:13" ht="25.5">
      <c r="A108" s="259" t="s">
        <v>1583</v>
      </c>
      <c r="B108" s="114" t="s">
        <v>308</v>
      </c>
      <c r="C108" s="115" t="s">
        <v>1608</v>
      </c>
      <c r="D108" s="110">
        <f>+'Alimentazione CE Ricavi'!K113</f>
        <v>0</v>
      </c>
      <c r="E108" s="110">
        <f>+'Alimentazione CE Ricavi'!N113</f>
        <v>0</v>
      </c>
      <c r="F108" s="110">
        <f t="shared" si="17"/>
        <v>0</v>
      </c>
      <c r="G108" s="448"/>
      <c r="H108" s="270"/>
      <c r="I108" s="111"/>
      <c r="K108" s="107"/>
      <c r="M108" s="111"/>
    </row>
    <row r="109" spans="1:13" ht="18.75">
      <c r="A109" s="257" t="s">
        <v>1583</v>
      </c>
      <c r="B109" s="114" t="s">
        <v>310</v>
      </c>
      <c r="C109" s="115" t="s">
        <v>1609</v>
      </c>
      <c r="D109" s="110">
        <f>+'Alimentazione CE Ricavi'!K114</f>
        <v>0</v>
      </c>
      <c r="E109" s="110">
        <f>+'Alimentazione CE Ricavi'!N114</f>
        <v>0</v>
      </c>
      <c r="F109" s="110">
        <f t="shared" si="17"/>
        <v>0</v>
      </c>
      <c r="G109" s="448"/>
      <c r="H109" s="270"/>
      <c r="I109" s="111"/>
      <c r="K109" s="107"/>
      <c r="M109" s="111"/>
    </row>
    <row r="110" spans="1:13" ht="25.5">
      <c r="A110" s="257" t="s">
        <v>1583</v>
      </c>
      <c r="B110" s="114" t="s">
        <v>312</v>
      </c>
      <c r="C110" s="115" t="s">
        <v>1610</v>
      </c>
      <c r="D110" s="110">
        <f>+'Alimentazione CE Ricavi'!K115</f>
        <v>0</v>
      </c>
      <c r="E110" s="110">
        <f>+'Alimentazione CE Ricavi'!N115</f>
        <v>0</v>
      </c>
      <c r="F110" s="110">
        <f t="shared" si="17"/>
        <v>0</v>
      </c>
      <c r="G110" s="448"/>
      <c r="H110" s="270"/>
      <c r="I110" s="111"/>
      <c r="K110" s="107"/>
      <c r="M110" s="111"/>
    </row>
    <row r="111" spans="1:13" ht="18.75">
      <c r="A111" s="257"/>
      <c r="B111" s="140" t="s">
        <v>314</v>
      </c>
      <c r="C111" s="141" t="s">
        <v>1611</v>
      </c>
      <c r="D111" s="139">
        <f>+ROUND(SUM('Alimentazione CE Ricavi'!K118:K152),2)</f>
        <v>825124.51</v>
      </c>
      <c r="E111" s="139">
        <f>+ROUND(SUM('Alimentazione CE Ricavi'!N118:N152),2)</f>
        <v>826351.33</v>
      </c>
      <c r="F111" s="139">
        <f t="shared" si="17"/>
        <v>-1226.8199999999488</v>
      </c>
      <c r="G111" s="76"/>
      <c r="H111" s="270"/>
      <c r="I111" s="111"/>
      <c r="K111" s="107"/>
      <c r="M111" s="111"/>
    </row>
    <row r="112" spans="1:13" ht="18.75">
      <c r="A112" s="257"/>
      <c r="B112" s="140" t="s">
        <v>1612</v>
      </c>
      <c r="C112" s="141" t="s">
        <v>1613</v>
      </c>
      <c r="D112" s="139">
        <f t="shared" ref="D112:E112" si="20">SUM(D113:D119)</f>
        <v>880115</v>
      </c>
      <c r="E112" s="139">
        <f t="shared" si="20"/>
        <v>880495</v>
      </c>
      <c r="F112" s="139">
        <f t="shared" si="17"/>
        <v>-380</v>
      </c>
      <c r="G112" s="76" t="s">
        <v>2126</v>
      </c>
      <c r="H112" s="270"/>
      <c r="I112" s="111"/>
      <c r="K112" s="107"/>
      <c r="M112" s="111"/>
    </row>
    <row r="113" spans="1:13" ht="18.75">
      <c r="A113" s="257"/>
      <c r="B113" s="114" t="s">
        <v>351</v>
      </c>
      <c r="C113" s="115" t="s">
        <v>1614</v>
      </c>
      <c r="D113" s="110">
        <f>+'Alimentazione CE Ricavi'!K154</f>
        <v>35468</v>
      </c>
      <c r="E113" s="110">
        <f>+'Alimentazione CE Ricavi'!N154</f>
        <v>35468</v>
      </c>
      <c r="F113" s="110">
        <f t="shared" si="17"/>
        <v>0</v>
      </c>
      <c r="G113" s="76"/>
      <c r="H113" s="270"/>
      <c r="I113" s="111"/>
      <c r="K113" s="107"/>
      <c r="M113" s="111"/>
    </row>
    <row r="114" spans="1:13" ht="18.75">
      <c r="A114" s="257"/>
      <c r="B114" s="114" t="s">
        <v>353</v>
      </c>
      <c r="C114" s="115" t="s">
        <v>1615</v>
      </c>
      <c r="D114" s="110">
        <f>+'Alimentazione CE Ricavi'!K155</f>
        <v>609924</v>
      </c>
      <c r="E114" s="110">
        <f>+'Alimentazione CE Ricavi'!N155</f>
        <v>609924</v>
      </c>
      <c r="F114" s="110">
        <f t="shared" si="17"/>
        <v>0</v>
      </c>
      <c r="G114" s="76"/>
      <c r="H114" s="270"/>
      <c r="I114" s="111"/>
      <c r="K114" s="107"/>
      <c r="M114" s="111"/>
    </row>
    <row r="115" spans="1:13" ht="18.75">
      <c r="A115" s="257"/>
      <c r="B115" s="114" t="s">
        <v>355</v>
      </c>
      <c r="C115" s="115" t="s">
        <v>1616</v>
      </c>
      <c r="D115" s="110">
        <f>+'Alimentazione CE Ricavi'!K156</f>
        <v>0</v>
      </c>
      <c r="E115" s="110">
        <f>+'Alimentazione CE Ricavi'!N156</f>
        <v>0</v>
      </c>
      <c r="F115" s="110">
        <f t="shared" si="17"/>
        <v>0</v>
      </c>
      <c r="G115" s="76"/>
      <c r="H115" s="270"/>
      <c r="I115" s="111"/>
      <c r="K115" s="107"/>
      <c r="M115" s="111"/>
    </row>
    <row r="116" spans="1:13" ht="18.75">
      <c r="A116" s="257"/>
      <c r="B116" s="114" t="s">
        <v>357</v>
      </c>
      <c r="C116" s="115" t="s">
        <v>1617</v>
      </c>
      <c r="D116" s="110">
        <f>+'Alimentazione CE Ricavi'!K157</f>
        <v>110101</v>
      </c>
      <c r="E116" s="110">
        <f>+'Alimentazione CE Ricavi'!N157</f>
        <v>110101</v>
      </c>
      <c r="F116" s="110">
        <f t="shared" si="17"/>
        <v>0</v>
      </c>
      <c r="G116" s="76"/>
      <c r="H116" s="270"/>
      <c r="I116" s="111"/>
      <c r="K116" s="107"/>
      <c r="M116" s="111"/>
    </row>
    <row r="117" spans="1:13" ht="25.5">
      <c r="A117" s="257" t="s">
        <v>1538</v>
      </c>
      <c r="B117" s="114" t="s">
        <v>359</v>
      </c>
      <c r="C117" s="115" t="s">
        <v>1618</v>
      </c>
      <c r="D117" s="110">
        <f>+'Alimentazione CE Ricavi'!K158</f>
        <v>123357</v>
      </c>
      <c r="E117" s="110">
        <f>+'Alimentazione CE Ricavi'!N158</f>
        <v>123737</v>
      </c>
      <c r="F117" s="110">
        <f t="shared" si="17"/>
        <v>-380</v>
      </c>
      <c r="G117" s="76"/>
      <c r="H117" s="270"/>
      <c r="I117" s="111"/>
      <c r="K117" s="107"/>
      <c r="M117" s="111"/>
    </row>
    <row r="118" spans="1:13" ht="18.75">
      <c r="A118" s="257"/>
      <c r="B118" s="114" t="s">
        <v>361</v>
      </c>
      <c r="C118" s="115" t="s">
        <v>1619</v>
      </c>
      <c r="D118" s="110">
        <f>+'Alimentazione CE Ricavi'!K159</f>
        <v>1265</v>
      </c>
      <c r="E118" s="110">
        <f>+'Alimentazione CE Ricavi'!N159</f>
        <v>1265</v>
      </c>
      <c r="F118" s="110">
        <f t="shared" si="17"/>
        <v>0</v>
      </c>
      <c r="G118" s="76"/>
      <c r="H118" s="270"/>
      <c r="I118" s="111"/>
      <c r="K118" s="107"/>
      <c r="M118" s="111"/>
    </row>
    <row r="119" spans="1:13" ht="18.75">
      <c r="A119" s="257" t="s">
        <v>1538</v>
      </c>
      <c r="B119" s="114" t="s">
        <v>363</v>
      </c>
      <c r="C119" s="115" t="s">
        <v>1620</v>
      </c>
      <c r="D119" s="110">
        <f>+'Alimentazione CE Ricavi'!K160</f>
        <v>0</v>
      </c>
      <c r="E119" s="110">
        <f>+'Alimentazione CE Ricavi'!N160</f>
        <v>0</v>
      </c>
      <c r="F119" s="110">
        <f t="shared" si="17"/>
        <v>0</v>
      </c>
      <c r="G119" s="76"/>
      <c r="H119" s="270"/>
      <c r="I119" s="111"/>
      <c r="K119" s="107"/>
      <c r="M119" s="111"/>
    </row>
    <row r="120" spans="1:13" ht="18.75">
      <c r="A120" s="257"/>
      <c r="B120" s="145" t="s">
        <v>1621</v>
      </c>
      <c r="C120" s="146" t="s">
        <v>1622</v>
      </c>
      <c r="D120" s="147">
        <f t="shared" ref="D120:E120" si="21">+D121+D122+D125+D130+D134</f>
        <v>289217.56</v>
      </c>
      <c r="E120" s="147">
        <f t="shared" si="21"/>
        <v>995644.82000000007</v>
      </c>
      <c r="F120" s="147">
        <f t="shared" si="17"/>
        <v>-706427.26</v>
      </c>
      <c r="G120" s="76"/>
      <c r="H120" s="270"/>
      <c r="I120" s="111"/>
      <c r="K120" s="107"/>
      <c r="M120" s="111"/>
    </row>
    <row r="121" spans="1:13" ht="18.75">
      <c r="A121" s="257"/>
      <c r="B121" s="112" t="s">
        <v>366</v>
      </c>
      <c r="C121" s="113" t="s">
        <v>1623</v>
      </c>
      <c r="D121" s="110">
        <f>+'Alimentazione CE Ricavi'!K162</f>
        <v>0</v>
      </c>
      <c r="E121" s="110">
        <f>+'Alimentazione CE Ricavi'!N162</f>
        <v>3769</v>
      </c>
      <c r="F121" s="110">
        <f t="shared" si="17"/>
        <v>-3769</v>
      </c>
      <c r="G121" s="76"/>
      <c r="H121" s="270"/>
      <c r="I121" s="111"/>
      <c r="K121" s="107"/>
      <c r="M121" s="111"/>
    </row>
    <row r="122" spans="1:13" ht="18.75">
      <c r="A122" s="261"/>
      <c r="B122" s="140" t="s">
        <v>1624</v>
      </c>
      <c r="C122" s="141" t="s">
        <v>1625</v>
      </c>
      <c r="D122" s="139">
        <f t="shared" ref="D122:E122" si="22">+D123+D124</f>
        <v>0</v>
      </c>
      <c r="E122" s="139">
        <f t="shared" si="22"/>
        <v>0</v>
      </c>
      <c r="F122" s="139">
        <f t="shared" si="17"/>
        <v>0</v>
      </c>
      <c r="G122" s="76" t="s">
        <v>2126</v>
      </c>
      <c r="H122" s="270"/>
      <c r="I122" s="111"/>
      <c r="K122" s="107"/>
      <c r="M122" s="111"/>
    </row>
    <row r="123" spans="1:13" ht="18.75">
      <c r="A123" s="261"/>
      <c r="B123" s="114" t="s">
        <v>369</v>
      </c>
      <c r="C123" s="115" t="s">
        <v>1626</v>
      </c>
      <c r="D123" s="110">
        <f>+'Alimentazione CE Ricavi'!K164</f>
        <v>0</v>
      </c>
      <c r="E123" s="110">
        <f>+'Alimentazione CE Ricavi'!N164</f>
        <v>0</v>
      </c>
      <c r="F123" s="110">
        <f t="shared" si="17"/>
        <v>0</v>
      </c>
      <c r="G123" s="76"/>
      <c r="H123" s="270"/>
      <c r="I123" s="111"/>
      <c r="K123" s="107"/>
      <c r="M123" s="111"/>
    </row>
    <row r="124" spans="1:13" ht="18.75">
      <c r="A124" s="261"/>
      <c r="B124" s="114" t="s">
        <v>371</v>
      </c>
      <c r="C124" s="115" t="s">
        <v>1627</v>
      </c>
      <c r="D124" s="110">
        <f>+'Alimentazione CE Ricavi'!K165</f>
        <v>0</v>
      </c>
      <c r="E124" s="110">
        <f>+'Alimentazione CE Ricavi'!N165</f>
        <v>0</v>
      </c>
      <c r="F124" s="110">
        <f t="shared" si="17"/>
        <v>0</v>
      </c>
      <c r="G124" s="76"/>
      <c r="H124" s="270"/>
      <c r="I124" s="111"/>
      <c r="K124" s="107"/>
      <c r="M124" s="111"/>
    </row>
    <row r="125" spans="1:13" ht="18.75">
      <c r="A125" s="260" t="s">
        <v>1538</v>
      </c>
      <c r="B125" s="140" t="s">
        <v>1628</v>
      </c>
      <c r="C125" s="141" t="s">
        <v>1629</v>
      </c>
      <c r="D125" s="139">
        <f t="shared" ref="D125:E125" si="23">+D126+D127+D128+D129</f>
        <v>107632.28</v>
      </c>
      <c r="E125" s="139">
        <f t="shared" si="23"/>
        <v>107632.28</v>
      </c>
      <c r="F125" s="139">
        <f t="shared" si="17"/>
        <v>0</v>
      </c>
      <c r="G125" s="76" t="s">
        <v>2126</v>
      </c>
      <c r="H125" s="270"/>
      <c r="I125" s="111"/>
      <c r="K125" s="107"/>
      <c r="M125" s="111"/>
    </row>
    <row r="126" spans="1:13" ht="25.5">
      <c r="A126" s="257" t="s">
        <v>1538</v>
      </c>
      <c r="B126" s="114" t="s">
        <v>374</v>
      </c>
      <c r="C126" s="115" t="s">
        <v>1630</v>
      </c>
      <c r="D126" s="110">
        <f>+'Alimentazione CE Ricavi'!K167</f>
        <v>0</v>
      </c>
      <c r="E126" s="110">
        <f>+'Alimentazione CE Ricavi'!N167</f>
        <v>0</v>
      </c>
      <c r="F126" s="110">
        <f t="shared" si="17"/>
        <v>0</v>
      </c>
      <c r="G126" s="76"/>
      <c r="H126" s="270"/>
      <c r="I126" s="111"/>
      <c r="K126" s="107"/>
      <c r="M126" s="111"/>
    </row>
    <row r="127" spans="1:13" ht="18.75">
      <c r="A127" s="257" t="s">
        <v>1538</v>
      </c>
      <c r="B127" s="114" t="s">
        <v>376</v>
      </c>
      <c r="C127" s="115" t="s">
        <v>1631</v>
      </c>
      <c r="D127" s="110">
        <f>+'Alimentazione CE Ricavi'!K168</f>
        <v>0</v>
      </c>
      <c r="E127" s="110">
        <f>+'Alimentazione CE Ricavi'!N168</f>
        <v>0</v>
      </c>
      <c r="F127" s="110">
        <f t="shared" si="17"/>
        <v>0</v>
      </c>
      <c r="G127" s="76"/>
      <c r="H127" s="270"/>
      <c r="I127" s="111"/>
      <c r="K127" s="107"/>
      <c r="M127" s="111"/>
    </row>
    <row r="128" spans="1:13" ht="18.75">
      <c r="A128" s="257" t="s">
        <v>1538</v>
      </c>
      <c r="B128" s="114" t="s">
        <v>378</v>
      </c>
      <c r="C128" s="115" t="s">
        <v>1632</v>
      </c>
      <c r="D128" s="110">
        <f>+'Alimentazione CE Ricavi'!K170+'Alimentazione CE Ricavi'!K171+'Alimentazione CE Ricavi'!K172</f>
        <v>107632.28</v>
      </c>
      <c r="E128" s="110">
        <f>+'Alimentazione CE Ricavi'!N170+'Alimentazione CE Ricavi'!N171+'Alimentazione CE Ricavi'!N172</f>
        <v>107632.28</v>
      </c>
      <c r="F128" s="110">
        <f t="shared" si="17"/>
        <v>0</v>
      </c>
      <c r="G128" s="76"/>
      <c r="H128" s="270"/>
      <c r="I128" s="111"/>
      <c r="K128" s="107"/>
      <c r="M128" s="111"/>
    </row>
    <row r="129" spans="1:13" ht="18.75">
      <c r="A129" s="257" t="s">
        <v>1538</v>
      </c>
      <c r="B129" s="114" t="s">
        <v>382</v>
      </c>
      <c r="C129" s="115" t="s">
        <v>1633</v>
      </c>
      <c r="D129" s="110">
        <f>+'Alimentazione CE Ricavi'!K173</f>
        <v>0</v>
      </c>
      <c r="E129" s="110">
        <f>+'Alimentazione CE Ricavi'!N173</f>
        <v>0</v>
      </c>
      <c r="F129" s="110">
        <f t="shared" si="17"/>
        <v>0</v>
      </c>
      <c r="G129" s="76"/>
      <c r="H129" s="270"/>
      <c r="I129" s="111"/>
      <c r="K129" s="107"/>
      <c r="M129" s="111"/>
    </row>
    <row r="130" spans="1:13" ht="18.75">
      <c r="A130" s="257"/>
      <c r="B130" s="140" t="s">
        <v>384</v>
      </c>
      <c r="C130" s="141" t="s">
        <v>1634</v>
      </c>
      <c r="D130" s="139">
        <f t="shared" ref="D130:E130" si="24">+D131+D132+D133</f>
        <v>86443.14</v>
      </c>
      <c r="E130" s="139">
        <f t="shared" si="24"/>
        <v>108693.86</v>
      </c>
      <c r="F130" s="139">
        <f t="shared" si="17"/>
        <v>-22250.720000000001</v>
      </c>
      <c r="G130" s="76" t="s">
        <v>2126</v>
      </c>
      <c r="H130" s="270"/>
      <c r="I130" s="111"/>
      <c r="K130" s="107"/>
      <c r="M130" s="111"/>
    </row>
    <row r="131" spans="1:13" ht="25.5">
      <c r="A131" s="257"/>
      <c r="B131" s="114" t="s">
        <v>386</v>
      </c>
      <c r="C131" s="115" t="s">
        <v>1635</v>
      </c>
      <c r="D131" s="110">
        <f>+'Alimentazione CE Ricavi'!K175</f>
        <v>0</v>
      </c>
      <c r="E131" s="110">
        <f>+'Alimentazione CE Ricavi'!N175</f>
        <v>0</v>
      </c>
      <c r="F131" s="110">
        <f t="shared" si="17"/>
        <v>0</v>
      </c>
      <c r="G131" s="76"/>
      <c r="H131" s="270"/>
      <c r="I131" s="111"/>
      <c r="K131" s="107"/>
      <c r="M131" s="111"/>
    </row>
    <row r="132" spans="1:13" ht="18.75">
      <c r="A132" s="257"/>
      <c r="B132" s="114" t="s">
        <v>388</v>
      </c>
      <c r="C132" s="115" t="s">
        <v>1636</v>
      </c>
      <c r="D132" s="110">
        <f>+'Alimentazione CE Ricavi'!K176</f>
        <v>0</v>
      </c>
      <c r="E132" s="110">
        <f>+'Alimentazione CE Ricavi'!N176</f>
        <v>0</v>
      </c>
      <c r="F132" s="110">
        <f t="shared" si="17"/>
        <v>0</v>
      </c>
      <c r="G132" s="76"/>
      <c r="H132" s="270"/>
      <c r="I132" s="111"/>
      <c r="K132" s="107"/>
      <c r="M132" s="111"/>
    </row>
    <row r="133" spans="1:13" ht="18.75">
      <c r="A133" s="257"/>
      <c r="B133" s="114" t="s">
        <v>390</v>
      </c>
      <c r="C133" s="115" t="s">
        <v>1637</v>
      </c>
      <c r="D133" s="110">
        <f>+ROUND(SUM('Alimentazione CE Ricavi'!K178:K183),2)</f>
        <v>86443.14</v>
      </c>
      <c r="E133" s="110">
        <f>+ROUND(SUM('Alimentazione CE Ricavi'!N178:N183),2)</f>
        <v>108693.86</v>
      </c>
      <c r="F133" s="110">
        <f t="shared" si="17"/>
        <v>-22250.720000000001</v>
      </c>
      <c r="G133" s="76"/>
      <c r="H133" s="270"/>
      <c r="I133" s="111"/>
      <c r="K133" s="107"/>
      <c r="M133" s="111"/>
    </row>
    <row r="134" spans="1:13" ht="18.75">
      <c r="A134" s="257"/>
      <c r="B134" s="140" t="s">
        <v>397</v>
      </c>
      <c r="C134" s="141" t="s">
        <v>1638</v>
      </c>
      <c r="D134" s="139">
        <f t="shared" ref="D134:E134" si="25">+D135+D139+D140</f>
        <v>95142.14</v>
      </c>
      <c r="E134" s="139">
        <f t="shared" si="25"/>
        <v>775549.68</v>
      </c>
      <c r="F134" s="139">
        <f t="shared" si="17"/>
        <v>-680407.54</v>
      </c>
      <c r="G134" s="76" t="s">
        <v>2126</v>
      </c>
      <c r="H134" s="270"/>
      <c r="I134" s="111"/>
      <c r="K134" s="107"/>
      <c r="M134" s="111"/>
    </row>
    <row r="135" spans="1:13" ht="18.75">
      <c r="A135" s="257"/>
      <c r="B135" s="157" t="s">
        <v>399</v>
      </c>
      <c r="C135" s="158" t="s">
        <v>1639</v>
      </c>
      <c r="D135" s="159">
        <f t="shared" ref="D135:E135" si="26">+D136+D137+D138</f>
        <v>0</v>
      </c>
      <c r="E135" s="159">
        <f t="shared" si="26"/>
        <v>680407.54</v>
      </c>
      <c r="F135" s="159">
        <f t="shared" si="17"/>
        <v>-680407.54</v>
      </c>
      <c r="G135" s="76" t="s">
        <v>2126</v>
      </c>
      <c r="H135" s="271"/>
      <c r="I135" s="111"/>
      <c r="K135" s="107"/>
      <c r="M135" s="111"/>
    </row>
    <row r="136" spans="1:13" ht="18.75">
      <c r="A136" s="257"/>
      <c r="B136" s="116" t="s">
        <v>401</v>
      </c>
      <c r="C136" s="117" t="s">
        <v>1640</v>
      </c>
      <c r="D136" s="110">
        <f>+'Alimentazione CE Ricavi'!K186</f>
        <v>0</v>
      </c>
      <c r="E136" s="110">
        <f>+'Alimentazione CE Ricavi'!N186</f>
        <v>0</v>
      </c>
      <c r="F136" s="110">
        <f t="shared" si="17"/>
        <v>0</v>
      </c>
      <c r="G136" s="76"/>
      <c r="H136" s="270"/>
      <c r="I136" s="111"/>
      <c r="K136" s="107"/>
      <c r="M136" s="111"/>
    </row>
    <row r="137" spans="1:13" ht="18.75">
      <c r="A137" s="257"/>
      <c r="B137" s="116" t="s">
        <v>403</v>
      </c>
      <c r="C137" s="117" t="s">
        <v>1641</v>
      </c>
      <c r="D137" s="110">
        <f>+'Alimentazione CE Ricavi'!K187</f>
        <v>0</v>
      </c>
      <c r="E137" s="110">
        <f>+'Alimentazione CE Ricavi'!N187</f>
        <v>502631</v>
      </c>
      <c r="F137" s="110">
        <f t="shared" si="17"/>
        <v>-502631</v>
      </c>
      <c r="G137" s="76"/>
      <c r="H137" s="270"/>
      <c r="I137" s="111"/>
      <c r="K137" s="107"/>
      <c r="M137" s="111"/>
    </row>
    <row r="138" spans="1:13" ht="18.75">
      <c r="A138" s="257"/>
      <c r="B138" s="116" t="s">
        <v>405</v>
      </c>
      <c r="C138" s="117" t="s">
        <v>1642</v>
      </c>
      <c r="D138" s="110">
        <f>+'Alimentazione CE Ricavi'!K188</f>
        <v>0</v>
      </c>
      <c r="E138" s="110">
        <f>+'Alimentazione CE Ricavi'!N188</f>
        <v>177776.54</v>
      </c>
      <c r="F138" s="110">
        <f t="shared" si="17"/>
        <v>-177776.54</v>
      </c>
      <c r="G138" s="76"/>
      <c r="H138" s="270"/>
      <c r="I138" s="111"/>
      <c r="K138" s="107"/>
      <c r="M138" s="111"/>
    </row>
    <row r="139" spans="1:13" ht="18.75">
      <c r="A139" s="259"/>
      <c r="B139" s="114" t="s">
        <v>407</v>
      </c>
      <c r="C139" s="115" t="s">
        <v>1643</v>
      </c>
      <c r="D139" s="110">
        <f>+'Alimentazione CE Ricavi'!K189</f>
        <v>0</v>
      </c>
      <c r="E139" s="110">
        <f>+'Alimentazione CE Ricavi'!N189</f>
        <v>0</v>
      </c>
      <c r="F139" s="110">
        <f t="shared" si="17"/>
        <v>0</v>
      </c>
      <c r="G139" s="448"/>
      <c r="H139" s="270"/>
      <c r="I139" s="111"/>
      <c r="K139" s="107"/>
      <c r="M139" s="111"/>
    </row>
    <row r="140" spans="1:13" ht="18.75">
      <c r="A140" s="259"/>
      <c r="B140" s="114" t="s">
        <v>409</v>
      </c>
      <c r="C140" s="115" t="s">
        <v>1644</v>
      </c>
      <c r="D140" s="110">
        <f>+ROUND(SUM('Alimentazione CE Ricavi'!K191:K203),2)</f>
        <v>95142.14</v>
      </c>
      <c r="E140" s="110">
        <f>+ROUND(SUM('Alimentazione CE Ricavi'!N191:N203),2)</f>
        <v>95142.14</v>
      </c>
      <c r="F140" s="110">
        <f t="shared" si="17"/>
        <v>0</v>
      </c>
      <c r="G140" s="448"/>
      <c r="H140" s="270"/>
      <c r="I140" s="111"/>
      <c r="K140" s="107"/>
      <c r="M140" s="111"/>
    </row>
    <row r="141" spans="1:13" ht="18.75">
      <c r="A141" s="259"/>
      <c r="B141" s="145" t="s">
        <v>423</v>
      </c>
      <c r="C141" s="146" t="s">
        <v>1645</v>
      </c>
      <c r="D141" s="147">
        <f t="shared" ref="D141:E141" si="27">+D142+D143+D144</f>
        <v>1672348.2000000002</v>
      </c>
      <c r="E141" s="147">
        <f t="shared" si="27"/>
        <v>1672348.2000000002</v>
      </c>
      <c r="F141" s="147">
        <f t="shared" si="17"/>
        <v>0</v>
      </c>
      <c r="G141" s="76" t="s">
        <v>2126</v>
      </c>
      <c r="H141" s="270"/>
      <c r="I141" s="111"/>
      <c r="K141" s="107"/>
      <c r="M141" s="111"/>
    </row>
    <row r="142" spans="1:13" ht="25.5">
      <c r="A142" s="259"/>
      <c r="B142" s="112" t="s">
        <v>424</v>
      </c>
      <c r="C142" s="113" t="s">
        <v>1646</v>
      </c>
      <c r="D142" s="110">
        <f>+'Alimentazione CE Ricavi'!K205</f>
        <v>1657734.1</v>
      </c>
      <c r="E142" s="110">
        <f>+'Alimentazione CE Ricavi'!N205</f>
        <v>1657734.1</v>
      </c>
      <c r="F142" s="110">
        <f t="shared" si="17"/>
        <v>0</v>
      </c>
      <c r="G142" s="448"/>
      <c r="H142" s="270"/>
      <c r="I142" s="111"/>
      <c r="K142" s="107"/>
      <c r="M142" s="111"/>
    </row>
    <row r="143" spans="1:13" ht="18.75">
      <c r="A143" s="257"/>
      <c r="B143" s="112" t="s">
        <v>426</v>
      </c>
      <c r="C143" s="113" t="s">
        <v>1647</v>
      </c>
      <c r="D143" s="110">
        <f>+'Alimentazione CE Ricavi'!K206</f>
        <v>14614.1</v>
      </c>
      <c r="E143" s="110">
        <f>+'Alimentazione CE Ricavi'!N206</f>
        <v>14614.1</v>
      </c>
      <c r="F143" s="110">
        <f t="shared" si="17"/>
        <v>0</v>
      </c>
      <c r="G143" s="76"/>
      <c r="H143" s="270"/>
      <c r="I143" s="111"/>
      <c r="K143" s="107"/>
      <c r="M143" s="111"/>
    </row>
    <row r="144" spans="1:13" ht="18.75">
      <c r="A144" s="257"/>
      <c r="B144" s="112" t="s">
        <v>428</v>
      </c>
      <c r="C144" s="113" t="s">
        <v>1648</v>
      </c>
      <c r="D144" s="110">
        <f>+'Alimentazione CE Ricavi'!K207</f>
        <v>0</v>
      </c>
      <c r="E144" s="110">
        <f>+'Alimentazione CE Ricavi'!N207</f>
        <v>0</v>
      </c>
      <c r="F144" s="110">
        <f t="shared" si="17"/>
        <v>0</v>
      </c>
      <c r="G144" s="76"/>
      <c r="H144" s="270"/>
      <c r="I144" s="111"/>
      <c r="K144" s="107"/>
      <c r="M144" s="111"/>
    </row>
    <row r="145" spans="1:13" ht="18.75">
      <c r="A145" s="257"/>
      <c r="B145" s="145" t="s">
        <v>430</v>
      </c>
      <c r="C145" s="146" t="s">
        <v>1649</v>
      </c>
      <c r="D145" s="147">
        <f t="shared" ref="D145:E145" si="28">+D146+D147+D148+D149+D150+D151</f>
        <v>2052852</v>
      </c>
      <c r="E145" s="147">
        <f t="shared" si="28"/>
        <v>2052852</v>
      </c>
      <c r="F145" s="147">
        <f t="shared" si="17"/>
        <v>0</v>
      </c>
      <c r="G145" s="76" t="s">
        <v>2126</v>
      </c>
      <c r="H145" s="270"/>
      <c r="I145" s="111"/>
      <c r="K145" s="107"/>
      <c r="M145" s="111"/>
    </row>
    <row r="146" spans="1:13" ht="18.75">
      <c r="A146" s="257"/>
      <c r="B146" s="112" t="s">
        <v>432</v>
      </c>
      <c r="C146" s="113" t="s">
        <v>1650</v>
      </c>
      <c r="D146" s="110">
        <f>+'Alimentazione CE Ricavi'!K209</f>
        <v>681342</v>
      </c>
      <c r="E146" s="110">
        <f>+'Alimentazione CE Ricavi'!N209</f>
        <v>681342</v>
      </c>
      <c r="F146" s="110">
        <f t="shared" si="17"/>
        <v>0</v>
      </c>
      <c r="G146" s="76"/>
      <c r="H146" s="270"/>
      <c r="I146" s="111"/>
      <c r="K146" s="107"/>
      <c r="M146" s="111"/>
    </row>
    <row r="147" spans="1:13" ht="18.75">
      <c r="A147" s="257"/>
      <c r="B147" s="112" t="s">
        <v>434</v>
      </c>
      <c r="C147" s="113" t="s">
        <v>1651</v>
      </c>
      <c r="D147" s="110">
        <f>+'Alimentazione CE Ricavi'!K210</f>
        <v>740773</v>
      </c>
      <c r="E147" s="110">
        <f>+'Alimentazione CE Ricavi'!N210</f>
        <v>740773</v>
      </c>
      <c r="F147" s="110">
        <f t="shared" si="17"/>
        <v>0</v>
      </c>
      <c r="G147" s="76"/>
      <c r="H147" s="270"/>
      <c r="I147" s="111"/>
      <c r="K147" s="107"/>
      <c r="M147" s="111"/>
    </row>
    <row r="148" spans="1:13" ht="18.75">
      <c r="A148" s="257"/>
      <c r="B148" s="112" t="s">
        <v>436</v>
      </c>
      <c r="C148" s="113" t="s">
        <v>1652</v>
      </c>
      <c r="D148" s="110">
        <f>+'Alimentazione CE Ricavi'!K211</f>
        <v>0</v>
      </c>
      <c r="E148" s="110">
        <f>+'Alimentazione CE Ricavi'!N211</f>
        <v>0</v>
      </c>
      <c r="F148" s="110">
        <f t="shared" si="17"/>
        <v>0</v>
      </c>
      <c r="G148" s="76"/>
      <c r="H148" s="270"/>
      <c r="I148" s="111"/>
      <c r="K148" s="107"/>
      <c r="M148" s="111"/>
    </row>
    <row r="149" spans="1:13" ht="18.75">
      <c r="A149" s="257"/>
      <c r="B149" s="112" t="s">
        <v>438</v>
      </c>
      <c r="C149" s="113" t="s">
        <v>1653</v>
      </c>
      <c r="D149" s="110">
        <f>+'Alimentazione CE Ricavi'!K212</f>
        <v>0</v>
      </c>
      <c r="E149" s="110">
        <f>+'Alimentazione CE Ricavi'!N212</f>
        <v>0</v>
      </c>
      <c r="F149" s="110">
        <f t="shared" si="17"/>
        <v>0</v>
      </c>
      <c r="G149" s="76"/>
      <c r="H149" s="270"/>
      <c r="I149" s="111"/>
      <c r="K149" s="107"/>
      <c r="M149" s="111"/>
    </row>
    <row r="150" spans="1:13" ht="18.75">
      <c r="A150" s="257"/>
      <c r="B150" s="112" t="s">
        <v>440</v>
      </c>
      <c r="C150" s="113" t="s">
        <v>1654</v>
      </c>
      <c r="D150" s="110">
        <f>+'Alimentazione CE Ricavi'!K213</f>
        <v>0</v>
      </c>
      <c r="E150" s="110">
        <f>+'Alimentazione CE Ricavi'!N213</f>
        <v>0</v>
      </c>
      <c r="F150" s="110">
        <f t="shared" si="17"/>
        <v>0</v>
      </c>
      <c r="G150" s="76"/>
      <c r="H150" s="270"/>
      <c r="I150" s="111"/>
      <c r="K150" s="107"/>
      <c r="M150" s="111"/>
    </row>
    <row r="151" spans="1:13" ht="18.75">
      <c r="A151" s="257"/>
      <c r="B151" s="112" t="s">
        <v>442</v>
      </c>
      <c r="C151" s="113" t="s">
        <v>1655</v>
      </c>
      <c r="D151" s="110">
        <f>+'Alimentazione CE Ricavi'!K214</f>
        <v>630737</v>
      </c>
      <c r="E151" s="110">
        <f>+'Alimentazione CE Ricavi'!N214</f>
        <v>630737</v>
      </c>
      <c r="F151" s="110">
        <f t="shared" si="17"/>
        <v>0</v>
      </c>
      <c r="G151" s="76"/>
      <c r="H151" s="270"/>
      <c r="I151" s="111"/>
      <c r="K151" s="107"/>
      <c r="M151" s="111"/>
    </row>
    <row r="152" spans="1:13" ht="18.75">
      <c r="A152" s="257"/>
      <c r="B152" s="145" t="s">
        <v>443</v>
      </c>
      <c r="C152" s="146" t="s">
        <v>1656</v>
      </c>
      <c r="D152" s="147">
        <f>+'Alimentazione CE Ricavi'!K215</f>
        <v>0</v>
      </c>
      <c r="E152" s="147">
        <f>+'Alimentazione CE Ricavi'!N215</f>
        <v>0</v>
      </c>
      <c r="F152" s="147">
        <f t="shared" si="17"/>
        <v>0</v>
      </c>
      <c r="G152" s="76"/>
      <c r="H152" s="270"/>
      <c r="I152" s="111"/>
      <c r="K152" s="107"/>
      <c r="M152" s="111"/>
    </row>
    <row r="153" spans="1:13" ht="18.75">
      <c r="A153" s="257"/>
      <c r="B153" s="145" t="s">
        <v>444</v>
      </c>
      <c r="C153" s="146" t="s">
        <v>1657</v>
      </c>
      <c r="D153" s="147">
        <f t="shared" ref="D153:E153" si="29">+D154+D155+D156</f>
        <v>207068</v>
      </c>
      <c r="E153" s="147">
        <f t="shared" si="29"/>
        <v>219473.15</v>
      </c>
      <c r="F153" s="147">
        <f t="shared" si="17"/>
        <v>-12405.149999999994</v>
      </c>
      <c r="G153" s="76" t="s">
        <v>2126</v>
      </c>
      <c r="H153" s="270"/>
      <c r="I153" s="111"/>
      <c r="K153" s="107"/>
      <c r="M153" s="111"/>
    </row>
    <row r="154" spans="1:13" ht="18.75">
      <c r="A154" s="257"/>
      <c r="B154" s="112" t="s">
        <v>446</v>
      </c>
      <c r="C154" s="113" t="s">
        <v>1658</v>
      </c>
      <c r="D154" s="110">
        <f>+'Alimentazione CE Ricavi'!K218+'Alimentazione CE Ricavi'!K219+'Alimentazione CE Ricavi'!K220</f>
        <v>0</v>
      </c>
      <c r="E154" s="110">
        <f>+'Alimentazione CE Ricavi'!N218+'Alimentazione CE Ricavi'!N219+'Alimentazione CE Ricavi'!N220</f>
        <v>0</v>
      </c>
      <c r="F154" s="110">
        <f t="shared" ref="F154:F217" si="30">+D154-E154</f>
        <v>0</v>
      </c>
      <c r="G154" s="76"/>
      <c r="H154" s="270"/>
      <c r="I154" s="111"/>
      <c r="K154" s="107"/>
      <c r="M154" s="111"/>
    </row>
    <row r="155" spans="1:13" ht="18.75">
      <c r="A155" s="257"/>
      <c r="B155" s="112" t="s">
        <v>451</v>
      </c>
      <c r="C155" s="113" t="s">
        <v>1659</v>
      </c>
      <c r="D155" s="110">
        <f>+'Alimentazione CE Ricavi'!K222+'Alimentazione CE Ricavi'!K223+'Alimentazione CE Ricavi'!K224</f>
        <v>0</v>
      </c>
      <c r="E155" s="110">
        <f>+'Alimentazione CE Ricavi'!N222+'Alimentazione CE Ricavi'!N223+'Alimentazione CE Ricavi'!N224</f>
        <v>1273.02</v>
      </c>
      <c r="F155" s="110">
        <f t="shared" si="30"/>
        <v>-1273.02</v>
      </c>
      <c r="G155" s="76"/>
      <c r="H155" s="270"/>
      <c r="I155" s="111"/>
      <c r="K155" s="107"/>
      <c r="M155" s="111"/>
    </row>
    <row r="156" spans="1:13" ht="18.75">
      <c r="A156" s="257"/>
      <c r="B156" s="112" t="s">
        <v>456</v>
      </c>
      <c r="C156" s="113" t="s">
        <v>1660</v>
      </c>
      <c r="D156" s="110">
        <f>+'Alimentazione CE Ricavi'!K226+'Alimentazione CE Ricavi'!K227+'Alimentazione CE Ricavi'!K228</f>
        <v>207068</v>
      </c>
      <c r="E156" s="110">
        <f>+'Alimentazione CE Ricavi'!N226+'Alimentazione CE Ricavi'!N227+'Alimentazione CE Ricavi'!N228</f>
        <v>218200.13</v>
      </c>
      <c r="F156" s="110">
        <f t="shared" si="30"/>
        <v>-11132.130000000005</v>
      </c>
      <c r="G156" s="76"/>
      <c r="H156" s="270"/>
      <c r="I156" s="111"/>
      <c r="K156" s="107"/>
      <c r="M156" s="111"/>
    </row>
    <row r="157" spans="1:13" ht="18.75">
      <c r="A157" s="257"/>
      <c r="B157" s="148" t="s">
        <v>1661</v>
      </c>
      <c r="C157" s="149" t="s">
        <v>1662</v>
      </c>
      <c r="D157" s="150">
        <f t="shared" ref="D157:E157" si="31">+D153+D152+D145+D141+D120+D65+D59+D56+D25</f>
        <v>88351891.650000006</v>
      </c>
      <c r="E157" s="150">
        <f t="shared" si="31"/>
        <v>89617223.610000014</v>
      </c>
      <c r="F157" s="150">
        <f t="shared" si="30"/>
        <v>-1265331.9600000083</v>
      </c>
      <c r="G157" s="76" t="s">
        <v>2126</v>
      </c>
      <c r="H157" s="270"/>
      <c r="I157" s="111"/>
      <c r="K157" s="107"/>
      <c r="M157" s="111"/>
    </row>
    <row r="158" spans="1:13" ht="18.75">
      <c r="A158" s="257"/>
      <c r="B158" s="161"/>
      <c r="C158" s="165" t="s">
        <v>1663</v>
      </c>
      <c r="D158" s="163"/>
      <c r="E158" s="163"/>
      <c r="F158" s="163">
        <f t="shared" si="30"/>
        <v>0</v>
      </c>
      <c r="G158" s="76"/>
      <c r="H158" s="270"/>
      <c r="I158" s="111"/>
      <c r="K158" s="107"/>
      <c r="M158" s="111"/>
    </row>
    <row r="159" spans="1:13" ht="18.75">
      <c r="A159" s="257"/>
      <c r="B159" s="145" t="s">
        <v>537</v>
      </c>
      <c r="C159" s="146" t="s">
        <v>1664</v>
      </c>
      <c r="D159" s="147">
        <f t="shared" ref="D159:E159" si="32">+D160+D191</f>
        <v>13788417.140000001</v>
      </c>
      <c r="E159" s="147">
        <f t="shared" si="32"/>
        <v>14742468.290000001</v>
      </c>
      <c r="F159" s="147">
        <f t="shared" si="30"/>
        <v>-954051.15000000037</v>
      </c>
      <c r="G159" s="76" t="s">
        <v>2126</v>
      </c>
      <c r="H159" s="270"/>
      <c r="I159" s="111"/>
      <c r="K159" s="107"/>
      <c r="M159" s="111"/>
    </row>
    <row r="160" spans="1:13" ht="18.75">
      <c r="A160" s="257"/>
      <c r="B160" s="140" t="s">
        <v>539</v>
      </c>
      <c r="C160" s="141" t="s">
        <v>1665</v>
      </c>
      <c r="D160" s="139">
        <f t="shared" ref="D160:E160" si="33">+D161+D169+D173+D177+D178+D179+D180+D181+D182</f>
        <v>13350419.600000001</v>
      </c>
      <c r="E160" s="139">
        <f t="shared" si="33"/>
        <v>14162493.010000002</v>
      </c>
      <c r="F160" s="139">
        <f t="shared" si="30"/>
        <v>-812073.41000000015</v>
      </c>
      <c r="G160" s="76" t="s">
        <v>2126</v>
      </c>
      <c r="H160" s="270"/>
      <c r="I160" s="111"/>
      <c r="K160" s="107"/>
      <c r="M160" s="111"/>
    </row>
    <row r="161" spans="1:13" ht="18.75">
      <c r="A161" s="257"/>
      <c r="B161" s="151" t="s">
        <v>541</v>
      </c>
      <c r="C161" s="152" t="s">
        <v>1666</v>
      </c>
      <c r="D161" s="153">
        <f t="shared" ref="D161:E161" si="34">SUM(D162:D165)</f>
        <v>2120276.3400000003</v>
      </c>
      <c r="E161" s="153">
        <f t="shared" si="34"/>
        <v>2094615.52</v>
      </c>
      <c r="F161" s="153">
        <f t="shared" si="30"/>
        <v>25660.820000000298</v>
      </c>
      <c r="G161" s="76" t="s">
        <v>2126</v>
      </c>
      <c r="H161" s="270"/>
      <c r="I161" s="111"/>
      <c r="K161" s="107"/>
      <c r="M161" s="111"/>
    </row>
    <row r="162" spans="1:13" ht="25.5">
      <c r="A162" s="259"/>
      <c r="B162" s="116" t="s">
        <v>543</v>
      </c>
      <c r="C162" s="117" t="s">
        <v>1667</v>
      </c>
      <c r="D162" s="110">
        <f>ROUND('Alimentazione CE Costi'!K6+'Alimentazione CE Costi'!K7,2)</f>
        <v>2002273.76</v>
      </c>
      <c r="E162" s="110">
        <f>ROUND('Alimentazione CE Costi'!N6+'Alimentazione CE Costi'!N7,2)</f>
        <v>1978674.25</v>
      </c>
      <c r="F162" s="110">
        <f t="shared" si="30"/>
        <v>23599.510000000009</v>
      </c>
      <c r="G162" s="448"/>
      <c r="H162" s="270"/>
      <c r="I162" s="111"/>
      <c r="K162" s="107"/>
      <c r="M162" s="111"/>
    </row>
    <row r="163" spans="1:13" ht="18.75">
      <c r="A163" s="259"/>
      <c r="B163" s="116" t="s">
        <v>546</v>
      </c>
      <c r="C163" s="117" t="s">
        <v>1668</v>
      </c>
      <c r="D163" s="110">
        <f>ROUND('Alimentazione CE Costi'!K8+'Alimentazione CE Costi'!K9,2)</f>
        <v>46903.360000000001</v>
      </c>
      <c r="E163" s="110">
        <f>ROUND('Alimentazione CE Costi'!N8+'Alimentazione CE Costi'!N9,2)</f>
        <v>44842.05</v>
      </c>
      <c r="F163" s="110">
        <f t="shared" si="30"/>
        <v>2061.3099999999977</v>
      </c>
      <c r="G163" s="448"/>
      <c r="H163" s="270"/>
      <c r="I163" s="111"/>
      <c r="K163" s="107"/>
      <c r="M163" s="111"/>
    </row>
    <row r="164" spans="1:13" ht="18.75">
      <c r="A164" s="259"/>
      <c r="B164" s="116" t="s">
        <v>548</v>
      </c>
      <c r="C164" s="117" t="s">
        <v>1669</v>
      </c>
      <c r="D164" s="110">
        <f>ROUND('Alimentazione CE Costi'!K10,2)</f>
        <v>71099.22</v>
      </c>
      <c r="E164" s="110">
        <f>ROUND('Alimentazione CE Costi'!N10,2)</f>
        <v>71099.22</v>
      </c>
      <c r="F164" s="110">
        <f t="shared" si="30"/>
        <v>0</v>
      </c>
      <c r="G164" s="448"/>
      <c r="H164" s="270"/>
      <c r="I164" s="111"/>
      <c r="K164" s="107"/>
      <c r="M164" s="111"/>
    </row>
    <row r="165" spans="1:13" ht="18.75">
      <c r="A165" s="257"/>
      <c r="B165" s="154" t="s">
        <v>550</v>
      </c>
      <c r="C165" s="155" t="s">
        <v>1670</v>
      </c>
      <c r="D165" s="156">
        <f t="shared" ref="D165:E165" si="35">SUM(D166:D168)</f>
        <v>0</v>
      </c>
      <c r="E165" s="156">
        <f t="shared" si="35"/>
        <v>0</v>
      </c>
      <c r="F165" s="156">
        <f t="shared" si="30"/>
        <v>0</v>
      </c>
      <c r="G165" s="76" t="s">
        <v>2126</v>
      </c>
      <c r="H165" s="270"/>
      <c r="I165" s="111"/>
      <c r="K165" s="107"/>
      <c r="M165" s="111"/>
    </row>
    <row r="166" spans="1:13" ht="25.5">
      <c r="A166" s="259" t="s">
        <v>1538</v>
      </c>
      <c r="B166" s="116" t="s">
        <v>552</v>
      </c>
      <c r="C166" s="117" t="s">
        <v>1671</v>
      </c>
      <c r="D166" s="110">
        <f>ROUND('Alimentazione CE Costi'!K12,2)</f>
        <v>0</v>
      </c>
      <c r="E166" s="110">
        <f>ROUND('Alimentazione CE Costi'!N12,2)</f>
        <v>0</v>
      </c>
      <c r="F166" s="110">
        <f t="shared" si="30"/>
        <v>0</v>
      </c>
      <c r="G166" s="448"/>
      <c r="H166" s="270"/>
      <c r="I166" s="111"/>
      <c r="K166" s="107"/>
      <c r="M166" s="111"/>
    </row>
    <row r="167" spans="1:13" ht="25.5">
      <c r="A167" s="259" t="s">
        <v>1583</v>
      </c>
      <c r="B167" s="116" t="s">
        <v>554</v>
      </c>
      <c r="C167" s="117" t="s">
        <v>1672</v>
      </c>
      <c r="D167" s="110">
        <f>ROUND('Alimentazione CE Costi'!K13,2)</f>
        <v>0</v>
      </c>
      <c r="E167" s="110">
        <f>ROUND('Alimentazione CE Costi'!N13,2)</f>
        <v>0</v>
      </c>
      <c r="F167" s="110">
        <f t="shared" si="30"/>
        <v>0</v>
      </c>
      <c r="G167" s="448"/>
      <c r="H167" s="270"/>
      <c r="I167" s="111"/>
      <c r="K167" s="107"/>
      <c r="M167" s="111"/>
    </row>
    <row r="168" spans="1:13" ht="18.75">
      <c r="A168" s="259"/>
      <c r="B168" s="116" t="s">
        <v>556</v>
      </c>
      <c r="C168" s="117" t="s">
        <v>1673</v>
      </c>
      <c r="D168" s="110">
        <f>ROUND('Alimentazione CE Costi'!K14,2)</f>
        <v>0</v>
      </c>
      <c r="E168" s="110">
        <f>ROUND('Alimentazione CE Costi'!N14,2)</f>
        <v>0</v>
      </c>
      <c r="F168" s="110">
        <f t="shared" si="30"/>
        <v>0</v>
      </c>
      <c r="G168" s="448"/>
      <c r="H168" s="270"/>
      <c r="I168" s="111"/>
      <c r="K168" s="107"/>
      <c r="M168" s="111"/>
    </row>
    <row r="169" spans="1:13" ht="18.75">
      <c r="A169" s="257"/>
      <c r="B169" s="151" t="s">
        <v>558</v>
      </c>
      <c r="C169" s="152" t="s">
        <v>1674</v>
      </c>
      <c r="D169" s="153">
        <f t="shared" ref="D169:E169" si="36">SUM(D170:D172)</f>
        <v>0</v>
      </c>
      <c r="E169" s="153">
        <f t="shared" si="36"/>
        <v>0</v>
      </c>
      <c r="F169" s="153">
        <f t="shared" si="30"/>
        <v>0</v>
      </c>
      <c r="G169" s="76" t="s">
        <v>2126</v>
      </c>
      <c r="H169" s="270"/>
      <c r="I169" s="111"/>
      <c r="K169" s="107"/>
      <c r="M169" s="111"/>
    </row>
    <row r="170" spans="1:13" ht="18.75">
      <c r="A170" s="257" t="s">
        <v>1538</v>
      </c>
      <c r="B170" s="116" t="s">
        <v>560</v>
      </c>
      <c r="C170" s="117" t="s">
        <v>1675</v>
      </c>
      <c r="D170" s="110">
        <f>ROUND('Alimentazione CE Costi'!K16,2)</f>
        <v>0</v>
      </c>
      <c r="E170" s="110">
        <f>ROUND('Alimentazione CE Costi'!N16,2)</f>
        <v>0</v>
      </c>
      <c r="F170" s="110">
        <f t="shared" si="30"/>
        <v>0</v>
      </c>
      <c r="G170" s="76"/>
      <c r="H170" s="270"/>
      <c r="I170" s="111"/>
      <c r="K170" s="107"/>
      <c r="M170" s="111"/>
    </row>
    <row r="171" spans="1:13" ht="18.75">
      <c r="A171" s="257" t="s">
        <v>1583</v>
      </c>
      <c r="B171" s="116" t="s">
        <v>562</v>
      </c>
      <c r="C171" s="117" t="s">
        <v>1676</v>
      </c>
      <c r="D171" s="110">
        <f>ROUND('Alimentazione CE Costi'!K17,2)</f>
        <v>0</v>
      </c>
      <c r="E171" s="110">
        <f>ROUND('Alimentazione CE Costi'!N17,2)</f>
        <v>0</v>
      </c>
      <c r="F171" s="110">
        <f t="shared" si="30"/>
        <v>0</v>
      </c>
      <c r="G171" s="76"/>
      <c r="H171" s="270"/>
      <c r="I171" s="111"/>
      <c r="K171" s="107"/>
      <c r="M171" s="111"/>
    </row>
    <row r="172" spans="1:13" ht="18.75">
      <c r="A172" s="257"/>
      <c r="B172" s="116" t="s">
        <v>564</v>
      </c>
      <c r="C172" s="117" t="s">
        <v>1677</v>
      </c>
      <c r="D172" s="110">
        <f>ROUND('Alimentazione CE Costi'!K18,2)</f>
        <v>0</v>
      </c>
      <c r="E172" s="110">
        <f>ROUND('Alimentazione CE Costi'!N18,2)</f>
        <v>0</v>
      </c>
      <c r="F172" s="110">
        <f t="shared" si="30"/>
        <v>0</v>
      </c>
      <c r="G172" s="76"/>
      <c r="H172" s="270"/>
      <c r="I172" s="111"/>
      <c r="K172" s="107"/>
      <c r="M172" s="111"/>
    </row>
    <row r="173" spans="1:13" ht="18.75">
      <c r="A173" s="257"/>
      <c r="B173" s="151" t="s">
        <v>566</v>
      </c>
      <c r="C173" s="152" t="s">
        <v>1678</v>
      </c>
      <c r="D173" s="153">
        <f t="shared" ref="D173:E173" si="37">SUM(D174:D176)</f>
        <v>6012169.0500000007</v>
      </c>
      <c r="E173" s="153">
        <f t="shared" si="37"/>
        <v>6758697.3100000005</v>
      </c>
      <c r="F173" s="153">
        <f t="shared" si="30"/>
        <v>-746528.25999999978</v>
      </c>
      <c r="G173" s="449" t="s">
        <v>2126</v>
      </c>
      <c r="H173" s="270"/>
      <c r="I173" s="111"/>
      <c r="K173" s="107"/>
      <c r="M173" s="111"/>
    </row>
    <row r="174" spans="1:13" ht="18.75">
      <c r="A174" s="257"/>
      <c r="B174" s="116" t="s">
        <v>568</v>
      </c>
      <c r="C174" s="117" t="s">
        <v>1679</v>
      </c>
      <c r="D174" s="110">
        <f>ROUND('Alimentazione CE Costi'!K20+'Alimentazione CE Costi'!K21,2)</f>
        <v>2293844.4500000002</v>
      </c>
      <c r="E174" s="110">
        <f>ROUND('Alimentazione CE Costi'!N20+'Alimentazione CE Costi'!N21,2)</f>
        <v>2472147.48</v>
      </c>
      <c r="F174" s="110">
        <f t="shared" si="30"/>
        <v>-178303.0299999998</v>
      </c>
      <c r="G174" s="76"/>
      <c r="H174" s="270"/>
      <c r="I174" s="111"/>
      <c r="K174" s="107"/>
      <c r="M174" s="111"/>
    </row>
    <row r="175" spans="1:13" ht="18.75">
      <c r="A175" s="257"/>
      <c r="B175" s="116" t="s">
        <v>570</v>
      </c>
      <c r="C175" s="117" t="s">
        <v>1680</v>
      </c>
      <c r="D175" s="110">
        <f>ROUND('Alimentazione CE Costi'!K22+'Alimentazione CE Costi'!K23,2)</f>
        <v>327913.93</v>
      </c>
      <c r="E175" s="110">
        <f>ROUND('Alimentazione CE Costi'!N22+'Alimentazione CE Costi'!N23,2)</f>
        <v>353496</v>
      </c>
      <c r="F175" s="110">
        <f t="shared" si="30"/>
        <v>-25582.070000000007</v>
      </c>
      <c r="G175" s="76"/>
      <c r="H175" s="270"/>
      <c r="I175" s="111"/>
      <c r="K175" s="107"/>
      <c r="M175" s="111"/>
    </row>
    <row r="176" spans="1:13" ht="18.75">
      <c r="A176" s="257"/>
      <c r="B176" s="116" t="s">
        <v>572</v>
      </c>
      <c r="C176" s="117" t="s">
        <v>1681</v>
      </c>
      <c r="D176" s="110">
        <f>ROUND('Alimentazione CE Costi'!K24+'Alimentazione CE Costi'!K25,2)</f>
        <v>3390410.67</v>
      </c>
      <c r="E176" s="110">
        <f>ROUND('Alimentazione CE Costi'!N24+'Alimentazione CE Costi'!N25,2)</f>
        <v>3933053.83</v>
      </c>
      <c r="F176" s="110">
        <f t="shared" si="30"/>
        <v>-542643.16000000015</v>
      </c>
      <c r="G176" s="76"/>
      <c r="H176" s="270"/>
      <c r="I176" s="111"/>
      <c r="K176" s="107"/>
      <c r="M176" s="111"/>
    </row>
    <row r="177" spans="1:13" ht="18.75">
      <c r="A177" s="257"/>
      <c r="B177" s="114" t="s">
        <v>574</v>
      </c>
      <c r="C177" s="115" t="s">
        <v>1682</v>
      </c>
      <c r="D177" s="120">
        <f>ROUND('Alimentazione CE Costi'!K26+'Alimentazione CE Costi'!K27,2)</f>
        <v>1755.18</v>
      </c>
      <c r="E177" s="120">
        <f>ROUND('Alimentazione CE Costi'!N26+'Alimentazione CE Costi'!N27,2)</f>
        <v>1724.71</v>
      </c>
      <c r="F177" s="120">
        <f t="shared" si="30"/>
        <v>30.470000000000027</v>
      </c>
      <c r="G177" s="448"/>
      <c r="H177" s="270"/>
      <c r="I177" s="111"/>
      <c r="K177" s="107"/>
      <c r="M177" s="111"/>
    </row>
    <row r="178" spans="1:13" ht="18.75">
      <c r="A178" s="257"/>
      <c r="B178" s="114" t="s">
        <v>576</v>
      </c>
      <c r="C178" s="115" t="s">
        <v>1683</v>
      </c>
      <c r="D178" s="120">
        <f>ROUND('Alimentazione CE Costi'!K28+'Alimentazione CE Costi'!K29,2)</f>
        <v>1754.63</v>
      </c>
      <c r="E178" s="120">
        <f>ROUND('Alimentazione CE Costi'!N28+'Alimentazione CE Costi'!N29,2)</f>
        <v>4956.8999999999996</v>
      </c>
      <c r="F178" s="120">
        <f t="shared" si="30"/>
        <v>-3202.2699999999995</v>
      </c>
      <c r="G178" s="448"/>
      <c r="H178" s="270"/>
      <c r="I178" s="111"/>
      <c r="K178" s="107"/>
      <c r="M178" s="111"/>
    </row>
    <row r="179" spans="1:13" ht="18.75">
      <c r="A179" s="257"/>
      <c r="B179" s="114" t="s">
        <v>578</v>
      </c>
      <c r="C179" s="115" t="s">
        <v>1684</v>
      </c>
      <c r="D179" s="120">
        <f>ROUND('Alimentazione CE Costi'!K30+'Alimentazione CE Costi'!K31,2)</f>
        <v>20768.45</v>
      </c>
      <c r="E179" s="120">
        <f>ROUND('Alimentazione CE Costi'!N30+'Alimentazione CE Costi'!N31,2)</f>
        <v>23856.6</v>
      </c>
      <c r="F179" s="120">
        <f t="shared" si="30"/>
        <v>-3088.1499999999978</v>
      </c>
      <c r="G179" s="448"/>
      <c r="H179" s="270"/>
      <c r="I179" s="111"/>
      <c r="K179" s="107"/>
      <c r="M179" s="111"/>
    </row>
    <row r="180" spans="1:13" ht="18.75">
      <c r="A180" s="257"/>
      <c r="B180" s="114" t="s">
        <v>580</v>
      </c>
      <c r="C180" s="115" t="s">
        <v>1685</v>
      </c>
      <c r="D180" s="120">
        <f>ROUND('Alimentazione CE Costi'!K32+'Alimentazione CE Costi'!K33,2)</f>
        <v>0</v>
      </c>
      <c r="E180" s="120">
        <f>ROUND('Alimentazione CE Costi'!N32+'Alimentazione CE Costi'!N33,2)</f>
        <v>0</v>
      </c>
      <c r="F180" s="120">
        <f t="shared" si="30"/>
        <v>0</v>
      </c>
      <c r="G180" s="448"/>
      <c r="H180" s="270"/>
      <c r="I180" s="111"/>
      <c r="K180" s="107"/>
      <c r="M180" s="111"/>
    </row>
    <row r="181" spans="1:13" ht="18.75">
      <c r="A181" s="257"/>
      <c r="B181" s="114" t="s">
        <v>582</v>
      </c>
      <c r="C181" s="115" t="s">
        <v>1686</v>
      </c>
      <c r="D181" s="120">
        <f>ROUND('Alimentazione CE Costi'!K34+'Alimentazione CE Costi'!K35,2)</f>
        <v>499493.25</v>
      </c>
      <c r="E181" s="120">
        <f>ROUND('Alimentazione CE Costi'!N34+'Alimentazione CE Costi'!N35,2)</f>
        <v>497837.25</v>
      </c>
      <c r="F181" s="120">
        <f t="shared" si="30"/>
        <v>1656</v>
      </c>
      <c r="G181" s="448"/>
      <c r="H181" s="270"/>
      <c r="I181" s="111"/>
      <c r="K181" s="107"/>
      <c r="M181" s="111"/>
    </row>
    <row r="182" spans="1:13" ht="18.75">
      <c r="A182" s="257" t="s">
        <v>1538</v>
      </c>
      <c r="B182" s="151" t="s">
        <v>584</v>
      </c>
      <c r="C182" s="152" t="s">
        <v>1687</v>
      </c>
      <c r="D182" s="153">
        <f t="shared" ref="D182:E182" si="38">SUM(D183:D190)</f>
        <v>4694202.7</v>
      </c>
      <c r="E182" s="153">
        <f t="shared" si="38"/>
        <v>4780804.7200000007</v>
      </c>
      <c r="F182" s="153">
        <f t="shared" si="30"/>
        <v>-86602.020000000484</v>
      </c>
      <c r="G182" s="448" t="s">
        <v>2126</v>
      </c>
      <c r="H182" s="270"/>
      <c r="K182" s="107"/>
      <c r="M182" s="111"/>
    </row>
    <row r="183" spans="1:13" ht="18.75">
      <c r="A183" s="257" t="s">
        <v>1538</v>
      </c>
      <c r="B183" s="114" t="s">
        <v>585</v>
      </c>
      <c r="C183" s="115" t="s">
        <v>1688</v>
      </c>
      <c r="D183" s="120">
        <f>ROUND('Alimentazione CE Costi'!K37+'Alimentazione CE Costi'!K38+'Alimentazione CE Costi'!K39,2)</f>
        <v>2979902.7</v>
      </c>
      <c r="E183" s="120">
        <f>ROUND('Alimentazione CE Costi'!N37+'Alimentazione CE Costi'!N38+'Alimentazione CE Costi'!N39,2)</f>
        <v>3021262.15</v>
      </c>
      <c r="F183" s="120">
        <f t="shared" si="30"/>
        <v>-41359.449999999721</v>
      </c>
      <c r="G183" s="448"/>
      <c r="H183" s="270"/>
      <c r="K183" s="107"/>
      <c r="M183" s="111"/>
    </row>
    <row r="184" spans="1:13" ht="18.75">
      <c r="A184" s="262"/>
      <c r="B184" s="121"/>
      <c r="C184" s="122"/>
      <c r="D184" s="123"/>
      <c r="E184" s="123"/>
      <c r="F184" s="123">
        <f t="shared" si="30"/>
        <v>0</v>
      </c>
      <c r="G184" s="448"/>
      <c r="H184" s="270"/>
      <c r="K184" s="107"/>
      <c r="M184" s="111"/>
    </row>
    <row r="185" spans="1:13" ht="18.75">
      <c r="A185" s="257" t="s">
        <v>1538</v>
      </c>
      <c r="B185" s="114" t="s">
        <v>586</v>
      </c>
      <c r="C185" s="115" t="s">
        <v>1689</v>
      </c>
      <c r="D185" s="120">
        <f>ROUND('Alimentazione CE Costi'!K40+'Alimentazione CE Costi'!K41+'Alimentazione CE Costi'!K42,2)</f>
        <v>1646000</v>
      </c>
      <c r="E185" s="120">
        <f>ROUND('Alimentazione CE Costi'!N40+'Alimentazione CE Costi'!N41+'Alimentazione CE Costi'!N42,2)</f>
        <v>1673288.6</v>
      </c>
      <c r="F185" s="120">
        <f t="shared" si="30"/>
        <v>-27288.600000000093</v>
      </c>
      <c r="G185" s="448"/>
      <c r="H185" s="270"/>
      <c r="K185" s="107"/>
      <c r="M185" s="111"/>
    </row>
    <row r="186" spans="1:13" ht="18.75">
      <c r="A186" s="257" t="s">
        <v>1538</v>
      </c>
      <c r="B186" s="114" t="s">
        <v>587</v>
      </c>
      <c r="C186" s="115" t="s">
        <v>1690</v>
      </c>
      <c r="D186" s="120">
        <f>ROUND('Alimentazione CE Costi'!K43,2)</f>
        <v>14600</v>
      </c>
      <c r="E186" s="120">
        <f>ROUND('Alimentazione CE Costi'!N43,2)</f>
        <v>14767.4</v>
      </c>
      <c r="F186" s="120">
        <f t="shared" si="30"/>
        <v>-167.39999999999964</v>
      </c>
      <c r="G186" s="448"/>
      <c r="H186" s="270"/>
      <c r="K186" s="107"/>
      <c r="M186" s="111"/>
    </row>
    <row r="187" spans="1:13" ht="18.75">
      <c r="A187" s="257" t="s">
        <v>1538</v>
      </c>
      <c r="B187" s="114" t="s">
        <v>588</v>
      </c>
      <c r="C187" s="115" t="s">
        <v>1691</v>
      </c>
      <c r="D187" s="120">
        <f>ROUND('Alimentazione CE Costi'!K44,2)</f>
        <v>18700</v>
      </c>
      <c r="E187" s="120">
        <f>ROUND('Alimentazione CE Costi'!N44,2)</f>
        <v>15634.62</v>
      </c>
      <c r="F187" s="120">
        <f t="shared" si="30"/>
        <v>3065.3799999999992</v>
      </c>
      <c r="G187" s="448"/>
      <c r="H187" s="270"/>
      <c r="K187" s="107"/>
      <c r="M187" s="111"/>
    </row>
    <row r="188" spans="1:13" ht="18.75">
      <c r="A188" s="257" t="s">
        <v>1538</v>
      </c>
      <c r="B188" s="114" t="s">
        <v>589</v>
      </c>
      <c r="C188" s="115" t="s">
        <v>1692</v>
      </c>
      <c r="D188" s="120">
        <f>ROUND('Alimentazione CE Costi'!K45,2)</f>
        <v>0</v>
      </c>
      <c r="E188" s="120">
        <f>ROUND('Alimentazione CE Costi'!N45,2)</f>
        <v>0</v>
      </c>
      <c r="F188" s="120">
        <f t="shared" si="30"/>
        <v>0</v>
      </c>
      <c r="G188" s="448"/>
      <c r="H188" s="270"/>
      <c r="K188" s="107"/>
      <c r="M188" s="111"/>
    </row>
    <row r="189" spans="1:13" ht="18.75">
      <c r="A189" s="257" t="s">
        <v>1538</v>
      </c>
      <c r="B189" s="114" t="s">
        <v>590</v>
      </c>
      <c r="C189" s="115" t="s">
        <v>1693</v>
      </c>
      <c r="D189" s="120">
        <f>ROUND('Alimentazione CE Costi'!K46,2)</f>
        <v>0</v>
      </c>
      <c r="E189" s="120">
        <f>ROUND('Alimentazione CE Costi'!N46,2)</f>
        <v>0</v>
      </c>
      <c r="F189" s="120">
        <f t="shared" si="30"/>
        <v>0</v>
      </c>
      <c r="G189" s="448"/>
      <c r="H189" s="270"/>
      <c r="K189" s="107"/>
      <c r="M189" s="111"/>
    </row>
    <row r="190" spans="1:13" ht="18.75">
      <c r="A190" s="257" t="s">
        <v>1538</v>
      </c>
      <c r="B190" s="114" t="s">
        <v>592</v>
      </c>
      <c r="C190" s="115" t="s">
        <v>1694</v>
      </c>
      <c r="D190" s="120">
        <f>ROUND('Alimentazione CE Costi'!K47,2)</f>
        <v>35000</v>
      </c>
      <c r="E190" s="120">
        <f>ROUND('Alimentazione CE Costi'!N47,2)</f>
        <v>55851.95</v>
      </c>
      <c r="F190" s="120">
        <f t="shared" si="30"/>
        <v>-20851.949999999997</v>
      </c>
      <c r="G190" s="448"/>
      <c r="H190" s="270"/>
      <c r="K190" s="107"/>
      <c r="M190" s="111"/>
    </row>
    <row r="191" spans="1:13" ht="18.75">
      <c r="A191" s="257"/>
      <c r="B191" s="140" t="s">
        <v>594</v>
      </c>
      <c r="C191" s="141" t="s">
        <v>1695</v>
      </c>
      <c r="D191" s="139">
        <f t="shared" ref="D191:E191" si="39">SUM(D192:D198)</f>
        <v>437997.54</v>
      </c>
      <c r="E191" s="139">
        <f t="shared" si="39"/>
        <v>579975.28</v>
      </c>
      <c r="F191" s="139">
        <f t="shared" si="30"/>
        <v>-141977.74000000005</v>
      </c>
      <c r="G191" s="76" t="s">
        <v>2126</v>
      </c>
      <c r="H191" s="270"/>
      <c r="I191" s="111"/>
      <c r="K191" s="107"/>
      <c r="M191" s="111"/>
    </row>
    <row r="192" spans="1:13" ht="18.75">
      <c r="A192" s="257"/>
      <c r="B192" s="114" t="s">
        <v>596</v>
      </c>
      <c r="C192" s="115" t="s">
        <v>1696</v>
      </c>
      <c r="D192" s="110">
        <f>ROUND('Alimentazione CE Costi'!K49+'Alimentazione CE Costi'!K50,2)</f>
        <v>5687.87</v>
      </c>
      <c r="E192" s="110">
        <f>ROUND('Alimentazione CE Costi'!N49+'Alimentazione CE Costi'!N50,2)</f>
        <v>5319.99</v>
      </c>
      <c r="F192" s="110">
        <f t="shared" si="30"/>
        <v>367.88000000000011</v>
      </c>
      <c r="G192" s="76"/>
      <c r="H192" s="270"/>
      <c r="I192" s="111"/>
      <c r="K192" s="107"/>
      <c r="M192" s="111"/>
    </row>
    <row r="193" spans="1:13" ht="18.75">
      <c r="A193" s="257"/>
      <c r="B193" s="114" t="s">
        <v>598</v>
      </c>
      <c r="C193" s="115" t="s">
        <v>1697</v>
      </c>
      <c r="D193" s="110">
        <f>ROUND('Alimentazione CE Costi'!K51+'Alimentazione CE Costi'!K52,2)</f>
        <v>10822.09</v>
      </c>
      <c r="E193" s="110">
        <f>ROUND('Alimentazione CE Costi'!N51+'Alimentazione CE Costi'!N52,2)</f>
        <v>26411.05</v>
      </c>
      <c r="F193" s="110">
        <f t="shared" si="30"/>
        <v>-15588.96</v>
      </c>
      <c r="G193" s="76"/>
      <c r="H193" s="270"/>
      <c r="I193" s="111"/>
      <c r="K193" s="107"/>
      <c r="M193" s="111"/>
    </row>
    <row r="194" spans="1:13" ht="18.75">
      <c r="A194" s="257"/>
      <c r="B194" s="114" t="s">
        <v>600</v>
      </c>
      <c r="C194" s="115" t="s">
        <v>1698</v>
      </c>
      <c r="D194" s="110">
        <f>ROUND('Alimentazione CE Costi'!K53+'Alimentazione CE Costi'!K54,2)</f>
        <v>7111.06</v>
      </c>
      <c r="E194" s="110">
        <f>ROUND('Alimentazione CE Costi'!N53+'Alimentazione CE Costi'!N54,2)</f>
        <v>7665.83</v>
      </c>
      <c r="F194" s="110">
        <f t="shared" si="30"/>
        <v>-554.76999999999953</v>
      </c>
      <c r="G194" s="76"/>
      <c r="H194" s="270"/>
      <c r="I194" s="111"/>
      <c r="K194" s="107"/>
      <c r="M194" s="111"/>
    </row>
    <row r="195" spans="1:13" ht="18.75">
      <c r="A195" s="257"/>
      <c r="B195" s="114" t="s">
        <v>602</v>
      </c>
      <c r="C195" s="115" t="s">
        <v>1699</v>
      </c>
      <c r="D195" s="110">
        <f>ROUND('Alimentazione CE Costi'!K56+'Alimentazione CE Costi'!K57+'Alimentazione CE Costi'!K58+'Alimentazione CE Costi'!K59,2)</f>
        <v>105142.52</v>
      </c>
      <c r="E195" s="110">
        <f>ROUND('Alimentazione CE Costi'!N56+'Alimentazione CE Costi'!N57+'Alimentazione CE Costi'!N58+'Alimentazione CE Costi'!N59,2)</f>
        <v>132735.39000000001</v>
      </c>
      <c r="F195" s="110">
        <f t="shared" si="30"/>
        <v>-27592.87000000001</v>
      </c>
      <c r="G195" s="76"/>
      <c r="H195" s="270"/>
      <c r="I195" s="111"/>
      <c r="K195" s="107"/>
      <c r="M195" s="111"/>
    </row>
    <row r="196" spans="1:13" ht="18.75">
      <c r="A196" s="257"/>
      <c r="B196" s="114" t="s">
        <v>607</v>
      </c>
      <c r="C196" s="115" t="s">
        <v>1700</v>
      </c>
      <c r="D196" s="110">
        <f>ROUND('Alimentazione CE Costi'!K61+'Alimentazione CE Costi'!K62+'Alimentazione CE Costi'!K63,2)</f>
        <v>20324.14</v>
      </c>
      <c r="E196" s="110">
        <f>ROUND('Alimentazione CE Costi'!N61+'Alimentazione CE Costi'!N62+'Alimentazione CE Costi'!N63,2)</f>
        <v>15116.96</v>
      </c>
      <c r="F196" s="110">
        <f t="shared" si="30"/>
        <v>5207.18</v>
      </c>
      <c r="G196" s="76"/>
      <c r="H196" s="270"/>
      <c r="I196" s="111"/>
      <c r="K196" s="107"/>
      <c r="M196" s="111"/>
    </row>
    <row r="197" spans="1:13" ht="18.75">
      <c r="A197" s="257"/>
      <c r="B197" s="114" t="s">
        <v>611</v>
      </c>
      <c r="C197" s="115" t="s">
        <v>1701</v>
      </c>
      <c r="D197" s="110">
        <f>+ROUND('Alimentazione CE Costi'!K64+'Alimentazione CE Costi'!K65,2)</f>
        <v>73409.86</v>
      </c>
      <c r="E197" s="110">
        <f>+ROUND('Alimentazione CE Costi'!N64+'Alimentazione CE Costi'!N65,2)</f>
        <v>164516.57</v>
      </c>
      <c r="F197" s="110">
        <f t="shared" si="30"/>
        <v>-91106.71</v>
      </c>
      <c r="G197" s="76"/>
      <c r="H197" s="270"/>
      <c r="I197" s="111"/>
      <c r="K197" s="107"/>
      <c r="M197" s="111"/>
    </row>
    <row r="198" spans="1:13" ht="18.75">
      <c r="A198" s="257" t="s">
        <v>1538</v>
      </c>
      <c r="B198" s="114" t="s">
        <v>613</v>
      </c>
      <c r="C198" s="115" t="s">
        <v>1702</v>
      </c>
      <c r="D198" s="110">
        <f>ROUND(SUM('Alimentazione CE Costi'!K67:K72),2)</f>
        <v>215500</v>
      </c>
      <c r="E198" s="110">
        <f>ROUND(SUM('Alimentazione CE Costi'!N67:N72),2)</f>
        <v>228209.49</v>
      </c>
      <c r="F198" s="110">
        <f t="shared" si="30"/>
        <v>-12709.489999999991</v>
      </c>
      <c r="G198" s="76"/>
      <c r="H198" s="270"/>
      <c r="I198" s="111"/>
      <c r="K198" s="107"/>
      <c r="M198" s="111"/>
    </row>
    <row r="199" spans="1:13" ht="18.75">
      <c r="A199" s="257"/>
      <c r="B199" s="145" t="s">
        <v>616</v>
      </c>
      <c r="C199" s="146" t="s">
        <v>1703</v>
      </c>
      <c r="D199" s="147">
        <f t="shared" ref="D199:E199" si="40">+D200+D330</f>
        <v>17880391.870000001</v>
      </c>
      <c r="E199" s="147">
        <f t="shared" si="40"/>
        <v>19621138.41</v>
      </c>
      <c r="F199" s="147">
        <f t="shared" si="30"/>
        <v>-1740746.5399999991</v>
      </c>
      <c r="G199" s="76" t="s">
        <v>2126</v>
      </c>
      <c r="H199" s="270"/>
      <c r="I199" s="111"/>
      <c r="K199" s="107"/>
      <c r="M199" s="111"/>
    </row>
    <row r="200" spans="1:13" ht="18.75">
      <c r="A200" s="257"/>
      <c r="B200" s="140" t="s">
        <v>618</v>
      </c>
      <c r="C200" s="141" t="s">
        <v>1704</v>
      </c>
      <c r="D200" s="139">
        <f t="shared" ref="D200:E200" si="41">+D201+D209+D213+D232+D238+D243+D248+D258+D264+D271+D277+D282+D291+D299+D307+D321+D329</f>
        <v>6896882.4500000002</v>
      </c>
      <c r="E200" s="139">
        <f t="shared" si="41"/>
        <v>8067352.4800000004</v>
      </c>
      <c r="F200" s="139">
        <f t="shared" si="30"/>
        <v>-1170470.0300000003</v>
      </c>
      <c r="G200" s="76" t="s">
        <v>2126</v>
      </c>
      <c r="H200" s="270"/>
      <c r="I200" s="111"/>
      <c r="K200" s="107"/>
      <c r="M200" s="111"/>
    </row>
    <row r="201" spans="1:13" ht="18.75">
      <c r="A201" s="257"/>
      <c r="B201" s="166" t="s">
        <v>620</v>
      </c>
      <c r="C201" s="167" t="s">
        <v>1705</v>
      </c>
      <c r="D201" s="153">
        <f t="shared" ref="D201:E201" si="42">+D202+D207+D208</f>
        <v>0</v>
      </c>
      <c r="E201" s="153">
        <f t="shared" si="42"/>
        <v>0</v>
      </c>
      <c r="F201" s="153">
        <f t="shared" si="30"/>
        <v>0</v>
      </c>
      <c r="G201" s="76" t="s">
        <v>2126</v>
      </c>
      <c r="H201" s="270"/>
      <c r="I201" s="111"/>
      <c r="K201" s="107"/>
      <c r="M201" s="111"/>
    </row>
    <row r="202" spans="1:13" ht="18.75">
      <c r="A202" s="257"/>
      <c r="B202" s="157" t="s">
        <v>622</v>
      </c>
      <c r="C202" s="158" t="s">
        <v>1706</v>
      </c>
      <c r="D202" s="156">
        <f t="shared" ref="D202:E202" si="43">SUM(D203:D206)</f>
        <v>0</v>
      </c>
      <c r="E202" s="156">
        <f t="shared" si="43"/>
        <v>0</v>
      </c>
      <c r="F202" s="156">
        <f t="shared" si="30"/>
        <v>0</v>
      </c>
      <c r="G202" s="76" t="s">
        <v>2126</v>
      </c>
      <c r="H202" s="270"/>
      <c r="I202" s="111"/>
      <c r="K202" s="107"/>
      <c r="M202" s="111"/>
    </row>
    <row r="203" spans="1:13" ht="18.75">
      <c r="A203" s="257"/>
      <c r="B203" s="114" t="s">
        <v>624</v>
      </c>
      <c r="C203" s="115" t="s">
        <v>1707</v>
      </c>
      <c r="D203" s="110">
        <f>+ROUND(SUM('Alimentazione CE Costi'!K78:K88),2)</f>
        <v>0</v>
      </c>
      <c r="E203" s="110">
        <f>+ROUND(SUM('Alimentazione CE Costi'!N78:N88),2)</f>
        <v>0</v>
      </c>
      <c r="F203" s="110">
        <f t="shared" si="30"/>
        <v>0</v>
      </c>
      <c r="G203" s="76"/>
      <c r="H203" s="270"/>
      <c r="I203" s="111"/>
      <c r="K203" s="107"/>
      <c r="M203" s="111"/>
    </row>
    <row r="204" spans="1:13" ht="18.75">
      <c r="A204" s="257"/>
      <c r="B204" s="114" t="s">
        <v>637</v>
      </c>
      <c r="C204" s="115" t="s">
        <v>1708</v>
      </c>
      <c r="D204" s="110">
        <f>+ROUND(SUM('Alimentazione CE Costi'!K90:K100),2)</f>
        <v>0</v>
      </c>
      <c r="E204" s="110">
        <f>+ROUND(SUM('Alimentazione CE Costi'!N90:N100),2)</f>
        <v>0</v>
      </c>
      <c r="F204" s="110">
        <f t="shared" si="30"/>
        <v>0</v>
      </c>
      <c r="G204" s="76"/>
      <c r="H204" s="270"/>
      <c r="I204" s="111"/>
      <c r="K204" s="107"/>
      <c r="M204" s="111"/>
    </row>
    <row r="205" spans="1:13" ht="18.75">
      <c r="A205" s="257"/>
      <c r="B205" s="114" t="s">
        <v>639</v>
      </c>
      <c r="C205" s="115" t="s">
        <v>1709</v>
      </c>
      <c r="D205" s="110">
        <f>+ROUND(SUM('Alimentazione CE Costi'!K102:K115),2)</f>
        <v>0</v>
      </c>
      <c r="E205" s="110">
        <f>+ROUND(SUM('Alimentazione CE Costi'!N102:N115),2)</f>
        <v>0</v>
      </c>
      <c r="F205" s="110">
        <f t="shared" si="30"/>
        <v>0</v>
      </c>
      <c r="G205" s="76"/>
      <c r="H205" s="270"/>
      <c r="I205" s="111"/>
      <c r="K205" s="107"/>
      <c r="M205" s="111"/>
    </row>
    <row r="206" spans="1:13" ht="18.75">
      <c r="A206" s="257"/>
      <c r="B206" s="114" t="s">
        <v>655</v>
      </c>
      <c r="C206" s="115" t="s">
        <v>1710</v>
      </c>
      <c r="D206" s="110">
        <f>+ROUND(SUM('Alimentazione CE Costi'!K117:K124),2)</f>
        <v>0</v>
      </c>
      <c r="E206" s="110">
        <f>+ROUND(SUM('Alimentazione CE Costi'!N117:N124),2)</f>
        <v>0</v>
      </c>
      <c r="F206" s="110">
        <f t="shared" si="30"/>
        <v>0</v>
      </c>
      <c r="G206" s="76"/>
      <c r="H206" s="270"/>
      <c r="I206" s="111"/>
      <c r="K206" s="107"/>
      <c r="M206" s="111"/>
    </row>
    <row r="207" spans="1:13" ht="18.75">
      <c r="A207" s="257" t="s">
        <v>1538</v>
      </c>
      <c r="B207" s="114" t="s">
        <v>659</v>
      </c>
      <c r="C207" s="115" t="s">
        <v>1711</v>
      </c>
      <c r="D207" s="110">
        <f>+'Alimentazione CE Costi'!K125</f>
        <v>0</v>
      </c>
      <c r="E207" s="110">
        <f>+'Alimentazione CE Costi'!N125</f>
        <v>0</v>
      </c>
      <c r="F207" s="110">
        <f t="shared" si="30"/>
        <v>0</v>
      </c>
      <c r="G207" s="76"/>
      <c r="H207" s="270"/>
      <c r="I207" s="111"/>
      <c r="K207" s="107"/>
      <c r="M207" s="111"/>
    </row>
    <row r="208" spans="1:13" ht="18.75">
      <c r="A208" s="257" t="s">
        <v>1583</v>
      </c>
      <c r="B208" s="114" t="s">
        <v>661</v>
      </c>
      <c r="C208" s="115" t="s">
        <v>1712</v>
      </c>
      <c r="D208" s="110">
        <f>+'Alimentazione CE Costi'!K126</f>
        <v>0</v>
      </c>
      <c r="E208" s="110">
        <f>+'Alimentazione CE Costi'!N126</f>
        <v>0</v>
      </c>
      <c r="F208" s="110">
        <f t="shared" si="30"/>
        <v>0</v>
      </c>
      <c r="G208" s="76"/>
      <c r="H208" s="270"/>
      <c r="I208" s="111"/>
      <c r="K208" s="107"/>
      <c r="M208" s="111"/>
    </row>
    <row r="209" spans="1:13" ht="18.75">
      <c r="A209" s="257"/>
      <c r="B209" s="166" t="s">
        <v>663</v>
      </c>
      <c r="C209" s="167" t="s">
        <v>1713</v>
      </c>
      <c r="D209" s="153">
        <f t="shared" ref="D209:E209" si="44">+D210+D211+D212</f>
        <v>0</v>
      </c>
      <c r="E209" s="153">
        <f t="shared" si="44"/>
        <v>0</v>
      </c>
      <c r="F209" s="153">
        <f t="shared" si="30"/>
        <v>0</v>
      </c>
      <c r="G209" s="76" t="s">
        <v>2126</v>
      </c>
      <c r="H209" s="270"/>
      <c r="I209" s="111"/>
      <c r="K209" s="107"/>
      <c r="M209" s="111"/>
    </row>
    <row r="210" spans="1:13" ht="18.75">
      <c r="A210" s="257"/>
      <c r="B210" s="114" t="s">
        <v>664</v>
      </c>
      <c r="C210" s="115" t="s">
        <v>1714</v>
      </c>
      <c r="D210" s="110">
        <f>+'Alimentazione CE Costi'!K129+'Alimentazione CE Costi'!K130</f>
        <v>0</v>
      </c>
      <c r="E210" s="110">
        <f>+'Alimentazione CE Costi'!N129+'Alimentazione CE Costi'!N130</f>
        <v>0</v>
      </c>
      <c r="F210" s="110">
        <f t="shared" si="30"/>
        <v>0</v>
      </c>
      <c r="G210" s="76"/>
      <c r="H210" s="270"/>
      <c r="I210" s="111"/>
      <c r="K210" s="107"/>
      <c r="M210" s="111"/>
    </row>
    <row r="211" spans="1:13" ht="18.75">
      <c r="A211" s="257" t="s">
        <v>1538</v>
      </c>
      <c r="B211" s="114" t="s">
        <v>668</v>
      </c>
      <c r="C211" s="115" t="s">
        <v>1715</v>
      </c>
      <c r="D211" s="110">
        <f>+'Alimentazione CE Costi'!K131</f>
        <v>0</v>
      </c>
      <c r="E211" s="110">
        <f>+'Alimentazione CE Costi'!N131</f>
        <v>0</v>
      </c>
      <c r="F211" s="110">
        <f t="shared" si="30"/>
        <v>0</v>
      </c>
      <c r="G211" s="76"/>
      <c r="H211" s="270"/>
      <c r="I211" s="111"/>
      <c r="K211" s="107"/>
      <c r="M211" s="111"/>
    </row>
    <row r="212" spans="1:13" ht="18.75">
      <c r="A212" s="259" t="s">
        <v>1583</v>
      </c>
      <c r="B212" s="114" t="s">
        <v>670</v>
      </c>
      <c r="C212" s="115" t="s">
        <v>1716</v>
      </c>
      <c r="D212" s="110">
        <f>+'Alimentazione CE Costi'!K132</f>
        <v>0</v>
      </c>
      <c r="E212" s="110">
        <f>+'Alimentazione CE Costi'!N132</f>
        <v>0</v>
      </c>
      <c r="F212" s="110">
        <f t="shared" si="30"/>
        <v>0</v>
      </c>
      <c r="G212" s="448"/>
      <c r="H212" s="270"/>
      <c r="I212" s="111"/>
      <c r="K212" s="107"/>
      <c r="M212" s="111"/>
    </row>
    <row r="213" spans="1:13" ht="18.75">
      <c r="A213" s="259"/>
      <c r="B213" s="166" t="s">
        <v>672</v>
      </c>
      <c r="C213" s="167" t="s">
        <v>1717</v>
      </c>
      <c r="D213" s="153">
        <f t="shared" ref="D213:E213" si="45">+D214+D215+D216+D217+D218+D219+D220+D221+D230+D231</f>
        <v>408265</v>
      </c>
      <c r="E213" s="153">
        <f t="shared" si="45"/>
        <v>408265</v>
      </c>
      <c r="F213" s="153">
        <f t="shared" si="30"/>
        <v>0</v>
      </c>
      <c r="G213" s="76" t="s">
        <v>2126</v>
      </c>
      <c r="H213" s="270"/>
      <c r="I213" s="111"/>
      <c r="K213" s="107"/>
      <c r="M213" s="111"/>
    </row>
    <row r="214" spans="1:13" ht="18.75">
      <c r="A214" s="259" t="s">
        <v>1538</v>
      </c>
      <c r="B214" s="114" t="s">
        <v>674</v>
      </c>
      <c r="C214" s="115" t="s">
        <v>1718</v>
      </c>
      <c r="D214" s="110">
        <f>+'Alimentazione CE Costi'!K135+'Alimentazione CE Costi'!K136</f>
        <v>408265</v>
      </c>
      <c r="E214" s="110">
        <f>+'Alimentazione CE Costi'!N135+'Alimentazione CE Costi'!N136</f>
        <v>408265</v>
      </c>
      <c r="F214" s="110">
        <f t="shared" si="30"/>
        <v>0</v>
      </c>
      <c r="G214" s="448"/>
      <c r="H214" s="270"/>
      <c r="I214" s="111"/>
      <c r="K214" s="107"/>
      <c r="M214" s="111"/>
    </row>
    <row r="215" spans="1:13" ht="25.5">
      <c r="A215" s="259" t="s">
        <v>1538</v>
      </c>
      <c r="B215" s="114" t="s">
        <v>678</v>
      </c>
      <c r="C215" s="115" t="s">
        <v>1719</v>
      </c>
      <c r="D215" s="110">
        <f>+'Alimentazione CE Costi'!K137</f>
        <v>0</v>
      </c>
      <c r="E215" s="110">
        <f>+'Alimentazione CE Costi'!N137</f>
        <v>0</v>
      </c>
      <c r="F215" s="110">
        <f t="shared" si="30"/>
        <v>0</v>
      </c>
      <c r="G215" s="448"/>
      <c r="H215" s="270"/>
      <c r="I215" s="111"/>
      <c r="K215" s="107"/>
      <c r="M215" s="111"/>
    </row>
    <row r="216" spans="1:13" ht="18.75">
      <c r="A216" s="259"/>
      <c r="B216" s="114" t="s">
        <v>680</v>
      </c>
      <c r="C216" s="115" t="s">
        <v>1720</v>
      </c>
      <c r="D216" s="110">
        <f>+'Alimentazione CE Costi'!K138</f>
        <v>0</v>
      </c>
      <c r="E216" s="110">
        <f>+'Alimentazione CE Costi'!N138</f>
        <v>0</v>
      </c>
      <c r="F216" s="110">
        <f t="shared" si="30"/>
        <v>0</v>
      </c>
      <c r="G216" s="448"/>
      <c r="H216" s="270"/>
      <c r="I216" s="111"/>
      <c r="K216" s="107"/>
      <c r="M216" s="111"/>
    </row>
    <row r="217" spans="1:13" ht="25.5">
      <c r="A217" s="259"/>
      <c r="B217" s="114" t="s">
        <v>682</v>
      </c>
      <c r="C217" s="115" t="s">
        <v>1721</v>
      </c>
      <c r="D217" s="110">
        <f>+'Alimentazione CE Costi'!K139</f>
        <v>0</v>
      </c>
      <c r="E217" s="110">
        <f>+'Alimentazione CE Costi'!N139</f>
        <v>0</v>
      </c>
      <c r="F217" s="110">
        <f t="shared" si="30"/>
        <v>0</v>
      </c>
      <c r="G217" s="448"/>
      <c r="H217" s="270"/>
      <c r="I217" s="111"/>
      <c r="K217" s="107"/>
      <c r="M217" s="111"/>
    </row>
    <row r="218" spans="1:13" ht="18.75">
      <c r="A218" s="259" t="s">
        <v>1583</v>
      </c>
      <c r="B218" s="114" t="s">
        <v>683</v>
      </c>
      <c r="C218" s="115" t="s">
        <v>1722</v>
      </c>
      <c r="D218" s="110">
        <f>+'Alimentazione CE Costi'!K141</f>
        <v>0</v>
      </c>
      <c r="E218" s="110">
        <f>+'Alimentazione CE Costi'!N141</f>
        <v>0</v>
      </c>
      <c r="F218" s="110">
        <f t="shared" ref="F218:F281" si="46">+D218-E218</f>
        <v>0</v>
      </c>
      <c r="G218" s="448"/>
      <c r="H218" s="270"/>
      <c r="I218" s="111"/>
      <c r="K218" s="107"/>
      <c r="M218" s="111"/>
    </row>
    <row r="219" spans="1:13" ht="18.75">
      <c r="A219" s="259" t="s">
        <v>1583</v>
      </c>
      <c r="B219" s="114" t="s">
        <v>687</v>
      </c>
      <c r="C219" s="115" t="s">
        <v>1723</v>
      </c>
      <c r="D219" s="110">
        <f>+'Alimentazione CE Costi'!K143</f>
        <v>0</v>
      </c>
      <c r="E219" s="110">
        <f>+'Alimentazione CE Costi'!N143</f>
        <v>0</v>
      </c>
      <c r="F219" s="110">
        <f t="shared" si="46"/>
        <v>0</v>
      </c>
      <c r="G219" s="448"/>
      <c r="H219" s="270"/>
      <c r="I219" s="111"/>
      <c r="K219" s="107"/>
      <c r="M219" s="111"/>
    </row>
    <row r="220" spans="1:13" ht="18.75">
      <c r="A220" s="259"/>
      <c r="B220" s="114" t="s">
        <v>689</v>
      </c>
      <c r="C220" s="115" t="s">
        <v>1724</v>
      </c>
      <c r="D220" s="110">
        <f>+ROUND(SUM('Alimentazione CE Costi'!K145:K151),2)</f>
        <v>0</v>
      </c>
      <c r="E220" s="110">
        <f>+ROUND(SUM('Alimentazione CE Costi'!N145:N151),2)</f>
        <v>0</v>
      </c>
      <c r="F220" s="110">
        <f t="shared" si="46"/>
        <v>0</v>
      </c>
      <c r="G220" s="448"/>
      <c r="H220" s="270"/>
      <c r="I220" s="111"/>
      <c r="K220" s="107"/>
      <c r="M220" s="111"/>
    </row>
    <row r="221" spans="1:13" ht="18.75">
      <c r="A221" s="259"/>
      <c r="B221" s="157" t="s">
        <v>693</v>
      </c>
      <c r="C221" s="158" t="s">
        <v>1725</v>
      </c>
      <c r="D221" s="156">
        <f t="shared" ref="D221:E221" si="47">SUM(D222:D229)</f>
        <v>0</v>
      </c>
      <c r="E221" s="156">
        <f t="shared" si="47"/>
        <v>0</v>
      </c>
      <c r="F221" s="156">
        <f t="shared" si="46"/>
        <v>0</v>
      </c>
      <c r="G221" s="76" t="s">
        <v>2126</v>
      </c>
      <c r="H221" s="270"/>
      <c r="I221" s="111"/>
      <c r="K221" s="107"/>
      <c r="M221" s="111"/>
    </row>
    <row r="222" spans="1:13" ht="18.75">
      <c r="A222" s="259"/>
      <c r="B222" s="116" t="s">
        <v>695</v>
      </c>
      <c r="C222" s="117" t="s">
        <v>1726</v>
      </c>
      <c r="D222" s="110">
        <f>+'Alimentazione CE Costi'!K153</f>
        <v>0</v>
      </c>
      <c r="E222" s="110">
        <f>+'Alimentazione CE Costi'!N153</f>
        <v>0</v>
      </c>
      <c r="F222" s="110">
        <f t="shared" si="46"/>
        <v>0</v>
      </c>
      <c r="G222" s="448"/>
      <c r="H222" s="270"/>
      <c r="I222" s="111"/>
      <c r="K222" s="107"/>
      <c r="M222" s="111"/>
    </row>
    <row r="223" spans="1:13" ht="25.5">
      <c r="A223" s="259"/>
      <c r="B223" s="116" t="s">
        <v>697</v>
      </c>
      <c r="C223" s="117" t="s">
        <v>1727</v>
      </c>
      <c r="D223" s="110">
        <f>+'Alimentazione CE Costi'!K154</f>
        <v>0</v>
      </c>
      <c r="E223" s="110">
        <f>+'Alimentazione CE Costi'!N154</f>
        <v>0</v>
      </c>
      <c r="F223" s="110">
        <f t="shared" si="46"/>
        <v>0</v>
      </c>
      <c r="G223" s="448"/>
      <c r="H223" s="270"/>
      <c r="I223" s="111"/>
      <c r="K223" s="107"/>
      <c r="M223" s="111"/>
    </row>
    <row r="224" spans="1:13" ht="18.75">
      <c r="A224" s="259"/>
      <c r="B224" s="116" t="s">
        <v>699</v>
      </c>
      <c r="C224" s="117" t="s">
        <v>1728</v>
      </c>
      <c r="D224" s="110">
        <f>+'Alimentazione CE Costi'!K155</f>
        <v>0</v>
      </c>
      <c r="E224" s="110">
        <f>+'Alimentazione CE Costi'!N155</f>
        <v>0</v>
      </c>
      <c r="F224" s="110">
        <f t="shared" si="46"/>
        <v>0</v>
      </c>
      <c r="G224" s="448"/>
      <c r="H224" s="270"/>
      <c r="I224" s="111"/>
      <c r="K224" s="107"/>
      <c r="M224" s="111"/>
    </row>
    <row r="225" spans="1:13" ht="25.5">
      <c r="A225" s="259"/>
      <c r="B225" s="116" t="s">
        <v>701</v>
      </c>
      <c r="C225" s="117" t="s">
        <v>1729</v>
      </c>
      <c r="D225" s="110">
        <f>+'Alimentazione CE Costi'!K156</f>
        <v>0</v>
      </c>
      <c r="E225" s="110">
        <f>+'Alimentazione CE Costi'!N156</f>
        <v>0</v>
      </c>
      <c r="F225" s="110">
        <f t="shared" si="46"/>
        <v>0</v>
      </c>
      <c r="G225" s="448"/>
      <c r="H225" s="270"/>
      <c r="I225" s="111"/>
      <c r="K225" s="107"/>
      <c r="M225" s="111"/>
    </row>
    <row r="226" spans="1:13" ht="18.75">
      <c r="A226" s="259"/>
      <c r="B226" s="116" t="s">
        <v>703</v>
      </c>
      <c r="C226" s="117" t="s">
        <v>1730</v>
      </c>
      <c r="D226" s="110">
        <f>+'Alimentazione CE Costi'!K157</f>
        <v>0</v>
      </c>
      <c r="E226" s="110">
        <f>+'Alimentazione CE Costi'!N157</f>
        <v>0</v>
      </c>
      <c r="F226" s="110">
        <f t="shared" si="46"/>
        <v>0</v>
      </c>
      <c r="G226" s="448"/>
      <c r="H226" s="270"/>
      <c r="I226" s="111"/>
      <c r="K226" s="107"/>
      <c r="M226" s="111"/>
    </row>
    <row r="227" spans="1:13" ht="18.75">
      <c r="A227" s="259"/>
      <c r="B227" s="116" t="s">
        <v>705</v>
      </c>
      <c r="C227" s="117" t="s">
        <v>1731</v>
      </c>
      <c r="D227" s="110">
        <f>+'Alimentazione CE Costi'!K158</f>
        <v>0</v>
      </c>
      <c r="E227" s="110">
        <f>+'Alimentazione CE Costi'!N158</f>
        <v>0</v>
      </c>
      <c r="F227" s="110">
        <f t="shared" si="46"/>
        <v>0</v>
      </c>
      <c r="G227" s="448"/>
      <c r="H227" s="270"/>
      <c r="I227" s="111"/>
      <c r="K227" s="107"/>
      <c r="M227" s="111"/>
    </row>
    <row r="228" spans="1:13" ht="18.75">
      <c r="A228" s="259"/>
      <c r="B228" s="116" t="s">
        <v>707</v>
      </c>
      <c r="C228" s="117" t="s">
        <v>1732</v>
      </c>
      <c r="D228" s="110">
        <f>+'Alimentazione CE Costi'!K159</f>
        <v>0</v>
      </c>
      <c r="E228" s="110">
        <f>+'Alimentazione CE Costi'!N159</f>
        <v>0</v>
      </c>
      <c r="F228" s="110">
        <f t="shared" si="46"/>
        <v>0</v>
      </c>
      <c r="G228" s="448"/>
      <c r="H228" s="270"/>
      <c r="I228" s="111"/>
      <c r="K228" s="107"/>
      <c r="M228" s="111"/>
    </row>
    <row r="229" spans="1:13" ht="18.75">
      <c r="A229" s="259"/>
      <c r="B229" s="116" t="s">
        <v>709</v>
      </c>
      <c r="C229" s="117" t="s">
        <v>1733</v>
      </c>
      <c r="D229" s="110">
        <f>+'Alimentazione CE Costi'!K160</f>
        <v>0</v>
      </c>
      <c r="E229" s="110">
        <f>+'Alimentazione CE Costi'!N160</f>
        <v>0</v>
      </c>
      <c r="F229" s="110">
        <f t="shared" si="46"/>
        <v>0</v>
      </c>
      <c r="G229" s="448"/>
      <c r="H229" s="270"/>
      <c r="I229" s="111"/>
      <c r="K229" s="107"/>
      <c r="M229" s="111"/>
    </row>
    <row r="230" spans="1:13" ht="18.75">
      <c r="A230" s="259"/>
      <c r="B230" s="114" t="s">
        <v>711</v>
      </c>
      <c r="C230" s="115" t="s">
        <v>1734</v>
      </c>
      <c r="D230" s="110">
        <f>+'Alimentazione CE Costi'!K161</f>
        <v>0</v>
      </c>
      <c r="E230" s="110">
        <f>+'Alimentazione CE Costi'!N161</f>
        <v>0</v>
      </c>
      <c r="F230" s="110">
        <f t="shared" si="46"/>
        <v>0</v>
      </c>
      <c r="G230" s="448"/>
      <c r="H230" s="270"/>
      <c r="I230" s="111"/>
      <c r="K230" s="107"/>
      <c r="M230" s="111"/>
    </row>
    <row r="231" spans="1:13" ht="25.5">
      <c r="A231" s="259"/>
      <c r="B231" s="116" t="s">
        <v>713</v>
      </c>
      <c r="C231" s="117" t="s">
        <v>1735</v>
      </c>
      <c r="D231" s="110">
        <f>+'Alimentazione CE Costi'!K162</f>
        <v>0</v>
      </c>
      <c r="E231" s="110">
        <f>+'Alimentazione CE Costi'!N162</f>
        <v>0</v>
      </c>
      <c r="F231" s="110">
        <f t="shared" si="46"/>
        <v>0</v>
      </c>
      <c r="G231" s="448"/>
      <c r="H231" s="270"/>
      <c r="I231" s="111"/>
      <c r="K231" s="107"/>
      <c r="M231" s="111"/>
    </row>
    <row r="232" spans="1:13" ht="18.75">
      <c r="A232" s="257"/>
      <c r="B232" s="166" t="s">
        <v>715</v>
      </c>
      <c r="C232" s="167" t="s">
        <v>1736</v>
      </c>
      <c r="D232" s="153">
        <f t="shared" ref="D232:E232" si="48">SUM(D233:D237)</f>
        <v>0</v>
      </c>
      <c r="E232" s="153">
        <f t="shared" si="48"/>
        <v>0</v>
      </c>
      <c r="F232" s="153">
        <f t="shared" si="46"/>
        <v>0</v>
      </c>
      <c r="G232" s="76" t="s">
        <v>2126</v>
      </c>
      <c r="H232" s="270"/>
      <c r="I232" s="111"/>
      <c r="K232" s="107"/>
      <c r="M232" s="111"/>
    </row>
    <row r="233" spans="1:13" ht="18.75">
      <c r="A233" s="257" t="s">
        <v>1538</v>
      </c>
      <c r="B233" s="114" t="s">
        <v>716</v>
      </c>
      <c r="C233" s="115" t="s">
        <v>1737</v>
      </c>
      <c r="D233" s="110">
        <f>+'Alimentazione CE Costi'!K164</f>
        <v>0</v>
      </c>
      <c r="E233" s="110">
        <f>+'Alimentazione CE Costi'!N164</f>
        <v>0</v>
      </c>
      <c r="F233" s="110">
        <f t="shared" si="46"/>
        <v>0</v>
      </c>
      <c r="G233" s="76"/>
      <c r="H233" s="270"/>
      <c r="I233" s="111"/>
      <c r="K233" s="107"/>
      <c r="M233" s="111"/>
    </row>
    <row r="234" spans="1:13" ht="18.75">
      <c r="A234" s="257"/>
      <c r="B234" s="114" t="s">
        <v>717</v>
      </c>
      <c r="C234" s="115" t="s">
        <v>1738</v>
      </c>
      <c r="D234" s="110">
        <f>+'Alimentazione CE Costi'!K165</f>
        <v>0</v>
      </c>
      <c r="E234" s="110">
        <f>+'Alimentazione CE Costi'!N165</f>
        <v>0</v>
      </c>
      <c r="F234" s="110">
        <f t="shared" si="46"/>
        <v>0</v>
      </c>
      <c r="G234" s="76"/>
      <c r="H234" s="270"/>
      <c r="I234" s="111"/>
      <c r="K234" s="107"/>
      <c r="M234" s="111"/>
    </row>
    <row r="235" spans="1:13" ht="18.75">
      <c r="A235" s="257" t="s">
        <v>1587</v>
      </c>
      <c r="B235" s="114" t="s">
        <v>719</v>
      </c>
      <c r="C235" s="115" t="s">
        <v>1739</v>
      </c>
      <c r="D235" s="110">
        <f>+'Alimentazione CE Costi'!K166</f>
        <v>0</v>
      </c>
      <c r="E235" s="110">
        <f>+'Alimentazione CE Costi'!N166</f>
        <v>0</v>
      </c>
      <c r="F235" s="110">
        <f t="shared" si="46"/>
        <v>0</v>
      </c>
      <c r="G235" s="76"/>
      <c r="H235" s="270"/>
      <c r="I235" s="111"/>
      <c r="K235" s="107"/>
      <c r="M235" s="111"/>
    </row>
    <row r="236" spans="1:13" ht="18.75">
      <c r="A236" s="257"/>
      <c r="B236" s="114" t="s">
        <v>721</v>
      </c>
      <c r="C236" s="115" t="s">
        <v>1740</v>
      </c>
      <c r="D236" s="110">
        <f>+'Alimentazione CE Costi'!K168+'Alimentazione CE Costi'!K169</f>
        <v>0</v>
      </c>
      <c r="E236" s="110">
        <f>+'Alimentazione CE Costi'!N168+'Alimentazione CE Costi'!N169</f>
        <v>0</v>
      </c>
      <c r="F236" s="110">
        <f t="shared" si="46"/>
        <v>0</v>
      </c>
      <c r="G236" s="76"/>
      <c r="H236" s="270"/>
      <c r="I236" s="111"/>
      <c r="K236" s="107"/>
      <c r="M236" s="111"/>
    </row>
    <row r="237" spans="1:13" ht="18.75">
      <c r="A237" s="257"/>
      <c r="B237" s="114" t="s">
        <v>725</v>
      </c>
      <c r="C237" s="115" t="s">
        <v>1741</v>
      </c>
      <c r="D237" s="110">
        <f>+'Alimentazione CE Costi'!K171+'Alimentazione CE Costi'!K172</f>
        <v>0</v>
      </c>
      <c r="E237" s="110">
        <f>+'Alimentazione CE Costi'!N171+'Alimentazione CE Costi'!N172</f>
        <v>0</v>
      </c>
      <c r="F237" s="110">
        <f t="shared" si="46"/>
        <v>0</v>
      </c>
      <c r="G237" s="76"/>
      <c r="H237" s="270"/>
      <c r="I237" s="111"/>
      <c r="K237" s="107"/>
      <c r="M237" s="111"/>
    </row>
    <row r="238" spans="1:13" ht="18.75">
      <c r="A238" s="257"/>
      <c r="B238" s="166" t="s">
        <v>727</v>
      </c>
      <c r="C238" s="167" t="s">
        <v>1742</v>
      </c>
      <c r="D238" s="153">
        <f t="shared" ref="D238:E238" si="49">SUM(D239:D242)</f>
        <v>0</v>
      </c>
      <c r="E238" s="153">
        <f t="shared" si="49"/>
        <v>0</v>
      </c>
      <c r="F238" s="153">
        <f t="shared" si="46"/>
        <v>0</v>
      </c>
      <c r="G238" s="76" t="s">
        <v>2126</v>
      </c>
      <c r="H238" s="270"/>
      <c r="I238" s="111"/>
      <c r="K238" s="107"/>
      <c r="M238" s="111"/>
    </row>
    <row r="239" spans="1:13" ht="18.75">
      <c r="A239" s="257" t="s">
        <v>1538</v>
      </c>
      <c r="B239" s="114" t="s">
        <v>729</v>
      </c>
      <c r="C239" s="115" t="s">
        <v>1743</v>
      </c>
      <c r="D239" s="110">
        <f>+'Alimentazione CE Costi'!K174</f>
        <v>0</v>
      </c>
      <c r="E239" s="110">
        <f>+'Alimentazione CE Costi'!N174</f>
        <v>0</v>
      </c>
      <c r="F239" s="110">
        <f t="shared" si="46"/>
        <v>0</v>
      </c>
      <c r="G239" s="76"/>
      <c r="H239" s="270"/>
      <c r="I239" s="111"/>
      <c r="K239" s="107"/>
      <c r="M239" s="111"/>
    </row>
    <row r="240" spans="1:13" ht="18.75">
      <c r="A240" s="257"/>
      <c r="B240" s="114" t="s">
        <v>730</v>
      </c>
      <c r="C240" s="115" t="s">
        <v>1744</v>
      </c>
      <c r="D240" s="110">
        <f>+'Alimentazione CE Costi'!K175</f>
        <v>0</v>
      </c>
      <c r="E240" s="110">
        <f>+'Alimentazione CE Costi'!N175</f>
        <v>0</v>
      </c>
      <c r="F240" s="110">
        <f t="shared" si="46"/>
        <v>0</v>
      </c>
      <c r="G240" s="76"/>
      <c r="H240" s="270"/>
      <c r="I240" s="111"/>
      <c r="K240" s="107"/>
      <c r="M240" s="111"/>
    </row>
    <row r="241" spans="1:13" ht="18.75">
      <c r="A241" s="259" t="s">
        <v>1583</v>
      </c>
      <c r="B241" s="114" t="s">
        <v>731</v>
      </c>
      <c r="C241" s="115" t="s">
        <v>1745</v>
      </c>
      <c r="D241" s="110">
        <f>+'Alimentazione CE Costi'!K176</f>
        <v>0</v>
      </c>
      <c r="E241" s="110">
        <f>+'Alimentazione CE Costi'!N176</f>
        <v>0</v>
      </c>
      <c r="F241" s="110">
        <f t="shared" si="46"/>
        <v>0</v>
      </c>
      <c r="G241" s="448"/>
      <c r="H241" s="270"/>
      <c r="I241" s="111"/>
      <c r="K241" s="107"/>
      <c r="M241" s="111"/>
    </row>
    <row r="242" spans="1:13" ht="18.75">
      <c r="A242" s="259"/>
      <c r="B242" s="114" t="s">
        <v>733</v>
      </c>
      <c r="C242" s="115" t="s">
        <v>1746</v>
      </c>
      <c r="D242" s="110">
        <f>+'Alimentazione CE Costi'!K178+'Alimentazione CE Costi'!K179+'Alimentazione CE Costi'!K181</f>
        <v>0</v>
      </c>
      <c r="E242" s="110">
        <f>+'Alimentazione CE Costi'!N178+'Alimentazione CE Costi'!N179+'Alimentazione CE Costi'!N181</f>
        <v>0</v>
      </c>
      <c r="F242" s="110">
        <f t="shared" si="46"/>
        <v>0</v>
      </c>
      <c r="G242" s="448" t="s">
        <v>3478</v>
      </c>
      <c r="H242" s="270"/>
      <c r="I242" s="111"/>
      <c r="K242" s="107"/>
      <c r="M242" s="111"/>
    </row>
    <row r="243" spans="1:13" ht="18.75">
      <c r="A243" s="259"/>
      <c r="B243" s="166" t="s">
        <v>1747</v>
      </c>
      <c r="C243" s="167" t="s">
        <v>1748</v>
      </c>
      <c r="D243" s="153">
        <f t="shared" ref="D243:E243" si="50">SUM(D244:D247)</f>
        <v>0</v>
      </c>
      <c r="E243" s="153">
        <f t="shared" si="50"/>
        <v>0</v>
      </c>
      <c r="F243" s="153">
        <f t="shared" si="46"/>
        <v>0</v>
      </c>
      <c r="G243" s="76" t="s">
        <v>2126</v>
      </c>
      <c r="H243" s="270"/>
      <c r="I243" s="111"/>
      <c r="K243" s="107"/>
      <c r="M243" s="111"/>
    </row>
    <row r="244" spans="1:13" ht="18.75">
      <c r="A244" s="259" t="s">
        <v>1538</v>
      </c>
      <c r="B244" s="114" t="s">
        <v>739</v>
      </c>
      <c r="C244" s="115" t="s">
        <v>1749</v>
      </c>
      <c r="D244" s="110">
        <f>+'Alimentazione CE Costi'!K183</f>
        <v>0</v>
      </c>
      <c r="E244" s="110">
        <f>+'Alimentazione CE Costi'!N183</f>
        <v>0</v>
      </c>
      <c r="F244" s="110">
        <f t="shared" si="46"/>
        <v>0</v>
      </c>
      <c r="G244" s="448"/>
      <c r="H244" s="270"/>
      <c r="I244" s="111"/>
      <c r="K244" s="107"/>
      <c r="M244" s="111"/>
    </row>
    <row r="245" spans="1:13" ht="18.75">
      <c r="A245" s="259"/>
      <c r="B245" s="114" t="s">
        <v>740</v>
      </c>
      <c r="C245" s="115" t="s">
        <v>1750</v>
      </c>
      <c r="D245" s="110">
        <f>+'Alimentazione CE Costi'!K184</f>
        <v>0</v>
      </c>
      <c r="E245" s="110">
        <f>+'Alimentazione CE Costi'!N184</f>
        <v>0</v>
      </c>
      <c r="F245" s="110">
        <f t="shared" si="46"/>
        <v>0</v>
      </c>
      <c r="G245" s="448"/>
      <c r="H245" s="270"/>
      <c r="I245" s="111"/>
      <c r="K245" s="107"/>
      <c r="M245" s="111"/>
    </row>
    <row r="246" spans="1:13" ht="18.75">
      <c r="A246" s="259" t="s">
        <v>1583</v>
      </c>
      <c r="B246" s="114" t="s">
        <v>741</v>
      </c>
      <c r="C246" s="115" t="s">
        <v>1751</v>
      </c>
      <c r="D246" s="110">
        <f>+'Alimentazione CE Costi'!K185</f>
        <v>0</v>
      </c>
      <c r="E246" s="110">
        <f>+'Alimentazione CE Costi'!N185</f>
        <v>0</v>
      </c>
      <c r="F246" s="110">
        <f t="shared" si="46"/>
        <v>0</v>
      </c>
      <c r="G246" s="448"/>
      <c r="H246" s="270"/>
      <c r="I246" s="111"/>
      <c r="K246" s="107"/>
      <c r="M246" s="111"/>
    </row>
    <row r="247" spans="1:13" ht="18.75">
      <c r="A247" s="259"/>
      <c r="B247" s="114" t="s">
        <v>742</v>
      </c>
      <c r="C247" s="115" t="s">
        <v>1752</v>
      </c>
      <c r="D247" s="110">
        <f>+'Alimentazione CE Costi'!K187+'Alimentazione CE Costi'!K188</f>
        <v>0</v>
      </c>
      <c r="E247" s="110">
        <f>+'Alimentazione CE Costi'!N187+'Alimentazione CE Costi'!N188</f>
        <v>0</v>
      </c>
      <c r="F247" s="110">
        <f t="shared" si="46"/>
        <v>0</v>
      </c>
      <c r="G247" s="448"/>
      <c r="H247" s="270"/>
      <c r="I247" s="111"/>
      <c r="K247" s="107"/>
      <c r="M247" s="111"/>
    </row>
    <row r="248" spans="1:13" ht="18.75">
      <c r="A248" s="259"/>
      <c r="B248" s="166" t="s">
        <v>746</v>
      </c>
      <c r="C248" s="167" t="s">
        <v>1753</v>
      </c>
      <c r="D248" s="153">
        <f t="shared" ref="D248:E248" si="51">SUM(D249:D252,D257)</f>
        <v>0</v>
      </c>
      <c r="E248" s="153">
        <f t="shared" si="51"/>
        <v>0</v>
      </c>
      <c r="F248" s="153">
        <f t="shared" si="46"/>
        <v>0</v>
      </c>
      <c r="G248" s="76" t="s">
        <v>2126</v>
      </c>
      <c r="H248" s="270"/>
      <c r="I248" s="111"/>
      <c r="K248" s="107"/>
      <c r="M248" s="111"/>
    </row>
    <row r="249" spans="1:13" ht="18.75">
      <c r="A249" s="259" t="s">
        <v>1538</v>
      </c>
      <c r="B249" s="114" t="s">
        <v>747</v>
      </c>
      <c r="C249" s="115" t="s">
        <v>1754</v>
      </c>
      <c r="D249" s="110">
        <f>+'Alimentazione CE Costi'!K192+'Alimentazione CE Costi'!K191</f>
        <v>0</v>
      </c>
      <c r="E249" s="110">
        <f>+'Alimentazione CE Costi'!N192+'Alimentazione CE Costi'!N191</f>
        <v>0</v>
      </c>
      <c r="F249" s="110">
        <f t="shared" si="46"/>
        <v>0</v>
      </c>
      <c r="G249" s="448"/>
      <c r="H249" s="270"/>
      <c r="I249" s="111"/>
      <c r="K249" s="107"/>
      <c r="M249" s="111"/>
    </row>
    <row r="250" spans="1:13" ht="18.75">
      <c r="A250" s="259"/>
      <c r="B250" s="114" t="s">
        <v>750</v>
      </c>
      <c r="C250" s="115" t="s">
        <v>1755</v>
      </c>
      <c r="D250" s="110">
        <f>+'Alimentazione CE Costi'!K193</f>
        <v>0</v>
      </c>
      <c r="E250" s="110">
        <f>+'Alimentazione CE Costi'!N193</f>
        <v>0</v>
      </c>
      <c r="F250" s="110">
        <f t="shared" si="46"/>
        <v>0</v>
      </c>
      <c r="G250" s="448"/>
      <c r="H250" s="270"/>
      <c r="I250" s="111"/>
      <c r="K250" s="107"/>
      <c r="M250" s="111"/>
    </row>
    <row r="251" spans="1:13" ht="18.75">
      <c r="A251" s="259" t="s">
        <v>1583</v>
      </c>
      <c r="B251" s="114" t="s">
        <v>751</v>
      </c>
      <c r="C251" s="115" t="s">
        <v>1756</v>
      </c>
      <c r="D251" s="110">
        <f>+'Alimentazione CE Costi'!K195</f>
        <v>0</v>
      </c>
      <c r="E251" s="110">
        <f>+'Alimentazione CE Costi'!N195</f>
        <v>0</v>
      </c>
      <c r="F251" s="110">
        <f t="shared" si="46"/>
        <v>0</v>
      </c>
      <c r="G251" s="448"/>
      <c r="H251" s="270"/>
      <c r="I251" s="111"/>
      <c r="K251" s="107"/>
      <c r="M251" s="111"/>
    </row>
    <row r="252" spans="1:13" ht="18.75">
      <c r="A252" s="259"/>
      <c r="B252" s="157" t="s">
        <v>754</v>
      </c>
      <c r="C252" s="158" t="s">
        <v>1757</v>
      </c>
      <c r="D252" s="156">
        <f t="shared" ref="D252:E252" si="52">SUM(D253:D256)</f>
        <v>0</v>
      </c>
      <c r="E252" s="156">
        <f t="shared" si="52"/>
        <v>0</v>
      </c>
      <c r="F252" s="156">
        <f t="shared" si="46"/>
        <v>0</v>
      </c>
      <c r="G252" s="76" t="s">
        <v>2126</v>
      </c>
      <c r="H252" s="270"/>
      <c r="I252" s="111"/>
      <c r="K252" s="107"/>
      <c r="M252" s="111"/>
    </row>
    <row r="253" spans="1:13" ht="18.75">
      <c r="A253" s="259"/>
      <c r="B253" s="116" t="s">
        <v>756</v>
      </c>
      <c r="C253" s="117" t="s">
        <v>1758</v>
      </c>
      <c r="D253" s="110">
        <f>+'Alimentazione CE Costi'!K198</f>
        <v>0</v>
      </c>
      <c r="E253" s="110">
        <f>+'Alimentazione CE Costi'!N198</f>
        <v>0</v>
      </c>
      <c r="F253" s="110">
        <f t="shared" si="46"/>
        <v>0</v>
      </c>
      <c r="G253" s="448"/>
      <c r="H253" s="270"/>
      <c r="I253" s="111"/>
      <c r="K253" s="107"/>
      <c r="M253" s="111"/>
    </row>
    <row r="254" spans="1:13" ht="18.75">
      <c r="A254" s="259"/>
      <c r="B254" s="116" t="s">
        <v>758</v>
      </c>
      <c r="C254" s="117" t="s">
        <v>1759</v>
      </c>
      <c r="D254" s="110">
        <f>+'Alimentazione CE Costi'!K199</f>
        <v>0</v>
      </c>
      <c r="E254" s="110">
        <f>+'Alimentazione CE Costi'!N199</f>
        <v>0</v>
      </c>
      <c r="F254" s="110">
        <f t="shared" si="46"/>
        <v>0</v>
      </c>
      <c r="G254" s="448"/>
      <c r="H254" s="270"/>
      <c r="I254" s="111"/>
      <c r="K254" s="107"/>
      <c r="M254" s="111"/>
    </row>
    <row r="255" spans="1:13" ht="18.75">
      <c r="A255" s="259"/>
      <c r="B255" s="116" t="s">
        <v>760</v>
      </c>
      <c r="C255" s="117" t="s">
        <v>1760</v>
      </c>
      <c r="D255" s="110">
        <f>+'Alimentazione CE Costi'!K200</f>
        <v>0</v>
      </c>
      <c r="E255" s="110">
        <f>+'Alimentazione CE Costi'!N200</f>
        <v>0</v>
      </c>
      <c r="F255" s="110">
        <f t="shared" si="46"/>
        <v>0</v>
      </c>
      <c r="G255" s="448"/>
      <c r="H255" s="270"/>
      <c r="I255" s="111"/>
      <c r="K255" s="107"/>
      <c r="M255" s="111"/>
    </row>
    <row r="256" spans="1:13" ht="18.75">
      <c r="A256" s="259"/>
      <c r="B256" s="116" t="s">
        <v>762</v>
      </c>
      <c r="C256" s="117" t="s">
        <v>1761</v>
      </c>
      <c r="D256" s="110">
        <f>+'Alimentazione CE Costi'!K201</f>
        <v>0</v>
      </c>
      <c r="E256" s="110">
        <f>+'Alimentazione CE Costi'!N201</f>
        <v>0</v>
      </c>
      <c r="F256" s="110">
        <f t="shared" si="46"/>
        <v>0</v>
      </c>
      <c r="G256" s="448"/>
      <c r="H256" s="270"/>
      <c r="I256" s="111"/>
      <c r="K256" s="107"/>
      <c r="M256" s="111"/>
    </row>
    <row r="257" spans="1:13" ht="18.75">
      <c r="A257" s="259"/>
      <c r="B257" s="114" t="s">
        <v>763</v>
      </c>
      <c r="C257" s="115" t="s">
        <v>1762</v>
      </c>
      <c r="D257" s="110">
        <f>+'Alimentazione CE Costi'!K202</f>
        <v>0</v>
      </c>
      <c r="E257" s="110">
        <f>+'Alimentazione CE Costi'!N202</f>
        <v>0</v>
      </c>
      <c r="F257" s="110">
        <f t="shared" si="46"/>
        <v>0</v>
      </c>
      <c r="G257" s="448"/>
      <c r="H257" s="270"/>
      <c r="I257" s="111"/>
      <c r="K257" s="107"/>
      <c r="M257" s="111"/>
    </row>
    <row r="258" spans="1:13" ht="18.75">
      <c r="A258" s="259"/>
      <c r="B258" s="166" t="s">
        <v>765</v>
      </c>
      <c r="C258" s="167" t="s">
        <v>1763</v>
      </c>
      <c r="D258" s="153">
        <f t="shared" ref="D258:E258" si="53">SUM(D259:D263)</f>
        <v>0</v>
      </c>
      <c r="E258" s="153">
        <f t="shared" si="53"/>
        <v>0</v>
      </c>
      <c r="F258" s="153">
        <f t="shared" si="46"/>
        <v>0</v>
      </c>
      <c r="G258" s="76" t="s">
        <v>2126</v>
      </c>
      <c r="H258" s="270"/>
      <c r="I258" s="111"/>
      <c r="K258" s="107"/>
      <c r="M258" s="111"/>
    </row>
    <row r="259" spans="1:13" ht="18.75">
      <c r="A259" s="259" t="s">
        <v>1538</v>
      </c>
      <c r="B259" s="114" t="s">
        <v>766</v>
      </c>
      <c r="C259" s="115" t="s">
        <v>1764</v>
      </c>
      <c r="D259" s="110">
        <f>+'Alimentazione CE Costi'!K204</f>
        <v>0</v>
      </c>
      <c r="E259" s="110">
        <f>+'Alimentazione CE Costi'!N204</f>
        <v>0</v>
      </c>
      <c r="F259" s="110">
        <f t="shared" si="46"/>
        <v>0</v>
      </c>
      <c r="G259" s="448"/>
      <c r="H259" s="270"/>
      <c r="I259" s="111"/>
      <c r="K259" s="107"/>
      <c r="M259" s="111"/>
    </row>
    <row r="260" spans="1:13" ht="18.75">
      <c r="A260" s="257"/>
      <c r="B260" s="114" t="s">
        <v>767</v>
      </c>
      <c r="C260" s="115" t="s">
        <v>1765</v>
      </c>
      <c r="D260" s="110">
        <f>+'Alimentazione CE Costi'!K205</f>
        <v>0</v>
      </c>
      <c r="E260" s="110">
        <f>+'Alimentazione CE Costi'!N205</f>
        <v>0</v>
      </c>
      <c r="F260" s="110">
        <f t="shared" si="46"/>
        <v>0</v>
      </c>
      <c r="G260" s="76"/>
      <c r="H260" s="270"/>
      <c r="I260" s="111"/>
      <c r="K260" s="107"/>
      <c r="M260" s="111"/>
    </row>
    <row r="261" spans="1:13" ht="18.75">
      <c r="A261" s="257" t="s">
        <v>1587</v>
      </c>
      <c r="B261" s="114" t="s">
        <v>769</v>
      </c>
      <c r="C261" s="115" t="s">
        <v>1766</v>
      </c>
      <c r="D261" s="110">
        <f>+'Alimentazione CE Costi'!K206</f>
        <v>0</v>
      </c>
      <c r="E261" s="110">
        <f>+'Alimentazione CE Costi'!N206</f>
        <v>0</v>
      </c>
      <c r="F261" s="110">
        <f t="shared" si="46"/>
        <v>0</v>
      </c>
      <c r="G261" s="76"/>
      <c r="H261" s="270"/>
      <c r="I261" s="111"/>
      <c r="K261" s="107"/>
      <c r="M261" s="111"/>
    </row>
    <row r="262" spans="1:13" ht="18.75">
      <c r="A262" s="257"/>
      <c r="B262" s="114" t="s">
        <v>770</v>
      </c>
      <c r="C262" s="115" t="s">
        <v>1767</v>
      </c>
      <c r="D262" s="110">
        <f>+'Alimentazione CE Costi'!K207</f>
        <v>0</v>
      </c>
      <c r="E262" s="110">
        <f>+'Alimentazione CE Costi'!N207</f>
        <v>0</v>
      </c>
      <c r="F262" s="110">
        <f t="shared" si="46"/>
        <v>0</v>
      </c>
      <c r="G262" s="76"/>
      <c r="H262" s="270"/>
      <c r="I262" s="111"/>
      <c r="K262" s="107"/>
      <c r="M262" s="111"/>
    </row>
    <row r="263" spans="1:13" ht="18.75">
      <c r="A263" s="257"/>
      <c r="B263" s="114" t="s">
        <v>771</v>
      </c>
      <c r="C263" s="115" t="s">
        <v>1768</v>
      </c>
      <c r="D263" s="110">
        <f>+'Alimentazione CE Costi'!K208</f>
        <v>0</v>
      </c>
      <c r="E263" s="110">
        <f>+'Alimentazione CE Costi'!N208</f>
        <v>0</v>
      </c>
      <c r="F263" s="110">
        <f t="shared" si="46"/>
        <v>0</v>
      </c>
      <c r="G263" s="76"/>
      <c r="H263" s="270"/>
      <c r="I263" s="111"/>
      <c r="K263" s="107"/>
      <c r="M263" s="111"/>
    </row>
    <row r="264" spans="1:13" ht="18.75">
      <c r="A264" s="257"/>
      <c r="B264" s="166" t="s">
        <v>773</v>
      </c>
      <c r="C264" s="167" t="s">
        <v>1769</v>
      </c>
      <c r="D264" s="153">
        <f t="shared" ref="D264:E264" si="54">SUM(D265:D270)</f>
        <v>0</v>
      </c>
      <c r="E264" s="153">
        <f t="shared" si="54"/>
        <v>0</v>
      </c>
      <c r="F264" s="153">
        <f t="shared" si="46"/>
        <v>0</v>
      </c>
      <c r="G264" s="76" t="s">
        <v>2126</v>
      </c>
      <c r="H264" s="270"/>
      <c r="I264" s="111"/>
      <c r="K264" s="107"/>
      <c r="M264" s="111"/>
    </row>
    <row r="265" spans="1:13" ht="18.75">
      <c r="A265" s="257" t="s">
        <v>1538</v>
      </c>
      <c r="B265" s="114" t="s">
        <v>774</v>
      </c>
      <c r="C265" s="115" t="s">
        <v>1770</v>
      </c>
      <c r="D265" s="110">
        <f>+'Alimentazione CE Costi'!K211+'Alimentazione CE Costi'!K212</f>
        <v>0</v>
      </c>
      <c r="E265" s="110">
        <f>+'Alimentazione CE Costi'!N211+'Alimentazione CE Costi'!N212</f>
        <v>0</v>
      </c>
      <c r="F265" s="110">
        <f t="shared" si="46"/>
        <v>0</v>
      </c>
      <c r="G265" s="76"/>
      <c r="H265" s="270"/>
      <c r="I265" s="111"/>
      <c r="K265" s="107"/>
      <c r="M265" s="111"/>
    </row>
    <row r="266" spans="1:13" ht="18.75">
      <c r="A266" s="257"/>
      <c r="B266" s="114" t="s">
        <v>777</v>
      </c>
      <c r="C266" s="115" t="s">
        <v>1771</v>
      </c>
      <c r="D266" s="110">
        <f>+'Alimentazione CE Costi'!K213</f>
        <v>0</v>
      </c>
      <c r="E266" s="110">
        <f>+'Alimentazione CE Costi'!N213</f>
        <v>0</v>
      </c>
      <c r="F266" s="110">
        <f t="shared" si="46"/>
        <v>0</v>
      </c>
      <c r="G266" s="76"/>
      <c r="H266" s="270"/>
      <c r="I266" s="111"/>
      <c r="K266" s="107"/>
      <c r="M266" s="111"/>
    </row>
    <row r="267" spans="1:13" ht="18.75">
      <c r="A267" s="257" t="s">
        <v>1583</v>
      </c>
      <c r="B267" s="114" t="s">
        <v>778</v>
      </c>
      <c r="C267" s="115" t="s">
        <v>1772</v>
      </c>
      <c r="D267" s="110">
        <f>+'Alimentazione CE Costi'!K214</f>
        <v>0</v>
      </c>
      <c r="E267" s="110">
        <f>+'Alimentazione CE Costi'!N214</f>
        <v>0</v>
      </c>
      <c r="F267" s="110">
        <f t="shared" si="46"/>
        <v>0</v>
      </c>
      <c r="G267" s="76"/>
      <c r="H267" s="270"/>
      <c r="I267" s="111"/>
      <c r="K267" s="107"/>
      <c r="M267" s="111"/>
    </row>
    <row r="268" spans="1:13" ht="18.75">
      <c r="A268" s="257"/>
      <c r="B268" s="114" t="s">
        <v>779</v>
      </c>
      <c r="C268" s="115" t="s">
        <v>1773</v>
      </c>
      <c r="D268" s="110">
        <f>+'Alimentazione CE Costi'!K216+'Alimentazione CE Costi'!K217</f>
        <v>0</v>
      </c>
      <c r="E268" s="110">
        <f>+'Alimentazione CE Costi'!N216+'Alimentazione CE Costi'!N217</f>
        <v>0</v>
      </c>
      <c r="F268" s="110">
        <f t="shared" si="46"/>
        <v>0</v>
      </c>
      <c r="G268" s="76"/>
      <c r="H268" s="270"/>
      <c r="I268" s="111"/>
      <c r="K268" s="107"/>
      <c r="M268" s="111"/>
    </row>
    <row r="269" spans="1:13" ht="18.75">
      <c r="A269" s="257"/>
      <c r="B269" s="114" t="s">
        <v>782</v>
      </c>
      <c r="C269" s="115" t="s">
        <v>1774</v>
      </c>
      <c r="D269" s="110">
        <f>+'Alimentazione CE Costi'!K218</f>
        <v>0</v>
      </c>
      <c r="E269" s="110">
        <f>+'Alimentazione CE Costi'!N218</f>
        <v>0</v>
      </c>
      <c r="F269" s="110">
        <f t="shared" si="46"/>
        <v>0</v>
      </c>
      <c r="G269" s="76"/>
      <c r="H269" s="270"/>
      <c r="I269" s="111"/>
      <c r="K269" s="107"/>
      <c r="M269" s="111"/>
    </row>
    <row r="270" spans="1:13" ht="18.75">
      <c r="A270" s="257"/>
      <c r="B270" s="114" t="s">
        <v>783</v>
      </c>
      <c r="C270" s="115" t="s">
        <v>1775</v>
      </c>
      <c r="D270" s="110">
        <f>+'Alimentazione CE Costi'!K219</f>
        <v>0</v>
      </c>
      <c r="E270" s="110">
        <f>+'Alimentazione CE Costi'!N219</f>
        <v>0</v>
      </c>
      <c r="F270" s="110">
        <f t="shared" si="46"/>
        <v>0</v>
      </c>
      <c r="G270" s="76"/>
      <c r="H270" s="270"/>
      <c r="I270" s="111"/>
      <c r="K270" s="107"/>
      <c r="M270" s="111"/>
    </row>
    <row r="271" spans="1:13" ht="18.75">
      <c r="A271" s="257"/>
      <c r="B271" s="166" t="s">
        <v>785</v>
      </c>
      <c r="C271" s="167" t="s">
        <v>1776</v>
      </c>
      <c r="D271" s="153">
        <f t="shared" ref="D271:E271" si="55">SUM(D272:D276)</f>
        <v>0</v>
      </c>
      <c r="E271" s="153">
        <f t="shared" si="55"/>
        <v>0</v>
      </c>
      <c r="F271" s="153">
        <f t="shared" si="46"/>
        <v>0</v>
      </c>
      <c r="G271" s="76" t="s">
        <v>2126</v>
      </c>
      <c r="H271" s="270"/>
      <c r="I271" s="111"/>
      <c r="K271" s="107"/>
      <c r="M271" s="111"/>
    </row>
    <row r="272" spans="1:13" ht="18.75">
      <c r="A272" s="257" t="s">
        <v>1538</v>
      </c>
      <c r="B272" s="114" t="s">
        <v>786</v>
      </c>
      <c r="C272" s="115" t="s">
        <v>1777</v>
      </c>
      <c r="D272" s="110">
        <f>+'Alimentazione CE Costi'!K221</f>
        <v>0</v>
      </c>
      <c r="E272" s="110">
        <f>+'Alimentazione CE Costi'!N221</f>
        <v>0</v>
      </c>
      <c r="F272" s="110">
        <f t="shared" si="46"/>
        <v>0</v>
      </c>
      <c r="G272" s="76"/>
      <c r="H272" s="270"/>
      <c r="I272" s="111"/>
      <c r="K272" s="107"/>
      <c r="M272" s="111"/>
    </row>
    <row r="273" spans="1:13" ht="18.75">
      <c r="A273" s="257"/>
      <c r="B273" s="114" t="s">
        <v>787</v>
      </c>
      <c r="C273" s="115" t="s">
        <v>1778</v>
      </c>
      <c r="D273" s="110">
        <f>+'Alimentazione CE Costi'!K222</f>
        <v>0</v>
      </c>
      <c r="E273" s="110">
        <f>+'Alimentazione CE Costi'!N222</f>
        <v>0</v>
      </c>
      <c r="F273" s="110">
        <f t="shared" si="46"/>
        <v>0</v>
      </c>
      <c r="G273" s="76"/>
      <c r="H273" s="270"/>
      <c r="I273" s="111"/>
      <c r="K273" s="107"/>
      <c r="M273" s="111"/>
    </row>
    <row r="274" spans="1:13" ht="18.75">
      <c r="A274" s="257" t="s">
        <v>1583</v>
      </c>
      <c r="B274" s="114" t="s">
        <v>788</v>
      </c>
      <c r="C274" s="115" t="s">
        <v>1779</v>
      </c>
      <c r="D274" s="110">
        <f>+'Alimentazione CE Costi'!K223</f>
        <v>0</v>
      </c>
      <c r="E274" s="110">
        <f>+'Alimentazione CE Costi'!N223</f>
        <v>0</v>
      </c>
      <c r="F274" s="110">
        <f t="shared" si="46"/>
        <v>0</v>
      </c>
      <c r="G274" s="76"/>
      <c r="H274" s="270"/>
      <c r="I274" s="111"/>
      <c r="K274" s="107"/>
      <c r="M274" s="111"/>
    </row>
    <row r="275" spans="1:13" ht="18.75">
      <c r="A275" s="257"/>
      <c r="B275" s="114" t="s">
        <v>789</v>
      </c>
      <c r="C275" s="115" t="s">
        <v>1780</v>
      </c>
      <c r="D275" s="110">
        <f>+'Alimentazione CE Costi'!K224</f>
        <v>0</v>
      </c>
      <c r="E275" s="110">
        <f>+'Alimentazione CE Costi'!N224</f>
        <v>0</v>
      </c>
      <c r="F275" s="110">
        <f t="shared" si="46"/>
        <v>0</v>
      </c>
      <c r="G275" s="76"/>
      <c r="H275" s="270"/>
      <c r="I275" s="111"/>
      <c r="K275" s="107"/>
      <c r="M275" s="111"/>
    </row>
    <row r="276" spans="1:13" ht="18.75">
      <c r="A276" s="257"/>
      <c r="B276" s="114" t="s">
        <v>790</v>
      </c>
      <c r="C276" s="115" t="s">
        <v>1781</v>
      </c>
      <c r="D276" s="110">
        <f>+'Alimentazione CE Costi'!K225</f>
        <v>0</v>
      </c>
      <c r="E276" s="110">
        <f>+'Alimentazione CE Costi'!N225</f>
        <v>0</v>
      </c>
      <c r="F276" s="110">
        <f t="shared" si="46"/>
        <v>0</v>
      </c>
      <c r="G276" s="76"/>
      <c r="H276" s="270"/>
      <c r="I276" s="111"/>
      <c r="K276" s="107"/>
      <c r="M276" s="111"/>
    </row>
    <row r="277" spans="1:13" ht="18.75">
      <c r="A277" s="257"/>
      <c r="B277" s="166" t="s">
        <v>792</v>
      </c>
      <c r="C277" s="167" t="s">
        <v>1782</v>
      </c>
      <c r="D277" s="153">
        <f t="shared" ref="D277:E277" si="56">SUM(D278:D281)</f>
        <v>97519.14</v>
      </c>
      <c r="E277" s="153">
        <f t="shared" si="56"/>
        <v>105127.06</v>
      </c>
      <c r="F277" s="153">
        <f t="shared" si="46"/>
        <v>-7607.9199999999983</v>
      </c>
      <c r="G277" s="76" t="s">
        <v>2126</v>
      </c>
      <c r="H277" s="270"/>
      <c r="I277" s="111"/>
      <c r="K277" s="107"/>
      <c r="M277" s="111"/>
    </row>
    <row r="278" spans="1:13" ht="18.75">
      <c r="A278" s="257" t="s">
        <v>1538</v>
      </c>
      <c r="B278" s="114" t="s">
        <v>793</v>
      </c>
      <c r="C278" s="115" t="s">
        <v>1783</v>
      </c>
      <c r="D278" s="110">
        <f>+'Alimentazione CE Costi'!K227</f>
        <v>0</v>
      </c>
      <c r="E278" s="110">
        <f>+'Alimentazione CE Costi'!N227</f>
        <v>0</v>
      </c>
      <c r="F278" s="110">
        <f t="shared" si="46"/>
        <v>0</v>
      </c>
      <c r="G278" s="76"/>
      <c r="H278" s="270"/>
      <c r="I278" s="111"/>
      <c r="K278" s="107"/>
      <c r="M278" s="111"/>
    </row>
    <row r="279" spans="1:13" ht="18.75">
      <c r="A279" s="257"/>
      <c r="B279" s="114" t="s">
        <v>794</v>
      </c>
      <c r="C279" s="115" t="s">
        <v>1784</v>
      </c>
      <c r="D279" s="110">
        <f>+'Alimentazione CE Costi'!K228</f>
        <v>0</v>
      </c>
      <c r="E279" s="110">
        <f>+'Alimentazione CE Costi'!N228</f>
        <v>0</v>
      </c>
      <c r="F279" s="110">
        <f t="shared" si="46"/>
        <v>0</v>
      </c>
      <c r="G279" s="76"/>
      <c r="H279" s="270"/>
      <c r="I279" s="111"/>
      <c r="K279" s="107"/>
      <c r="M279" s="111"/>
    </row>
    <row r="280" spans="1:13" ht="18.75">
      <c r="A280" s="257" t="s">
        <v>1583</v>
      </c>
      <c r="B280" s="114" t="s">
        <v>795</v>
      </c>
      <c r="C280" s="115" t="s">
        <v>1785</v>
      </c>
      <c r="D280" s="110">
        <f>+'Alimentazione CE Costi'!K229</f>
        <v>0</v>
      </c>
      <c r="E280" s="110">
        <f>+'Alimentazione CE Costi'!N229</f>
        <v>0</v>
      </c>
      <c r="F280" s="110">
        <f t="shared" si="46"/>
        <v>0</v>
      </c>
      <c r="G280" s="76"/>
      <c r="H280" s="270"/>
      <c r="I280" s="111"/>
      <c r="K280" s="107"/>
      <c r="M280" s="111"/>
    </row>
    <row r="281" spans="1:13" ht="18.75">
      <c r="A281" s="257"/>
      <c r="B281" s="114" t="s">
        <v>796</v>
      </c>
      <c r="C281" s="115" t="s">
        <v>1786</v>
      </c>
      <c r="D281" s="110">
        <f>+ROUND(SUM('Alimentazione CE Costi'!K231:K234),2)</f>
        <v>97519.14</v>
      </c>
      <c r="E281" s="110">
        <f>+ROUND(SUM('Alimentazione CE Costi'!N231:N234),2)</f>
        <v>105127.06</v>
      </c>
      <c r="F281" s="110">
        <f t="shared" si="46"/>
        <v>-7607.9199999999983</v>
      </c>
      <c r="G281" s="76"/>
      <c r="H281" s="270"/>
      <c r="I281" s="111"/>
      <c r="K281" s="107"/>
      <c r="M281" s="111"/>
    </row>
    <row r="282" spans="1:13" ht="18.75">
      <c r="A282" s="257"/>
      <c r="B282" s="166" t="s">
        <v>802</v>
      </c>
      <c r="C282" s="167" t="s">
        <v>1787</v>
      </c>
      <c r="D282" s="153">
        <f t="shared" ref="D282:E282" si="57">+D283+D286+D288+D289+D290+D287</f>
        <v>463815.62</v>
      </c>
      <c r="E282" s="153">
        <f t="shared" si="57"/>
        <v>500000</v>
      </c>
      <c r="F282" s="153">
        <f t="shared" ref="F282:F345" si="58">+D282-E282</f>
        <v>-36184.380000000005</v>
      </c>
      <c r="G282" s="76" t="s">
        <v>2126</v>
      </c>
      <c r="H282" s="270"/>
      <c r="I282" s="111"/>
      <c r="K282" s="107"/>
      <c r="M282" s="111"/>
    </row>
    <row r="283" spans="1:13" ht="18.75">
      <c r="A283" s="257" t="s">
        <v>1538</v>
      </c>
      <c r="B283" s="157" t="s">
        <v>803</v>
      </c>
      <c r="C283" s="158" t="s">
        <v>1788</v>
      </c>
      <c r="D283" s="156">
        <f t="shared" ref="D283:E283" si="59">+D284+D285</f>
        <v>0</v>
      </c>
      <c r="E283" s="156">
        <f t="shared" si="59"/>
        <v>0</v>
      </c>
      <c r="F283" s="156">
        <f t="shared" si="58"/>
        <v>0</v>
      </c>
      <c r="G283" s="76" t="s">
        <v>2126</v>
      </c>
      <c r="H283" s="270"/>
      <c r="I283" s="111"/>
      <c r="K283" s="107"/>
      <c r="M283" s="111"/>
    </row>
    <row r="284" spans="1:13" ht="18.75">
      <c r="A284" s="259" t="s">
        <v>1538</v>
      </c>
      <c r="B284" s="116" t="s">
        <v>805</v>
      </c>
      <c r="C284" s="117" t="s">
        <v>1789</v>
      </c>
      <c r="D284" s="110">
        <f>+'Alimentazione CE Costi'!K237</f>
        <v>0</v>
      </c>
      <c r="E284" s="110">
        <f>+'Alimentazione CE Costi'!N237</f>
        <v>0</v>
      </c>
      <c r="F284" s="110">
        <f t="shared" si="58"/>
        <v>0</v>
      </c>
      <c r="G284" s="448"/>
      <c r="H284" s="270"/>
      <c r="I284" s="111"/>
      <c r="K284" s="107"/>
      <c r="M284" s="111"/>
    </row>
    <row r="285" spans="1:13" ht="18.75">
      <c r="A285" s="259" t="s">
        <v>1538</v>
      </c>
      <c r="B285" s="116" t="s">
        <v>807</v>
      </c>
      <c r="C285" s="117" t="s">
        <v>1790</v>
      </c>
      <c r="D285" s="110">
        <f>+'Alimentazione CE Costi'!K238</f>
        <v>0</v>
      </c>
      <c r="E285" s="110">
        <f>+'Alimentazione CE Costi'!N238</f>
        <v>0</v>
      </c>
      <c r="F285" s="110">
        <f t="shared" si="58"/>
        <v>0</v>
      </c>
      <c r="G285" s="448"/>
      <c r="H285" s="270"/>
      <c r="I285" s="111"/>
      <c r="K285" s="107"/>
      <c r="M285" s="111"/>
    </row>
    <row r="286" spans="1:13" ht="18.75">
      <c r="A286" s="257"/>
      <c r="B286" s="114" t="s">
        <v>809</v>
      </c>
      <c r="C286" s="115" t="s">
        <v>1791</v>
      </c>
      <c r="D286" s="110">
        <f>+'Alimentazione CE Costi'!K240+'Alimentazione CE Costi'!K241+'Alimentazione CE Costi'!K242+'Alimentazione CE Costi'!K243</f>
        <v>0</v>
      </c>
      <c r="E286" s="110">
        <f>+'Alimentazione CE Costi'!N240+'Alimentazione CE Costi'!N241+'Alimentazione CE Costi'!N242+'Alimentazione CE Costi'!N243</f>
        <v>0</v>
      </c>
      <c r="F286" s="110">
        <f t="shared" si="58"/>
        <v>0</v>
      </c>
      <c r="G286" s="76"/>
      <c r="H286" s="270"/>
      <c r="I286" s="111"/>
      <c r="K286" s="107"/>
      <c r="M286" s="111"/>
    </row>
    <row r="287" spans="1:13" ht="25.5">
      <c r="A287" s="257" t="s">
        <v>1583</v>
      </c>
      <c r="B287" s="114" t="s">
        <v>815</v>
      </c>
      <c r="C287" s="115" t="s">
        <v>1792</v>
      </c>
      <c r="D287" s="110">
        <f>+'Alimentazione CE Costi'!K244</f>
        <v>0</v>
      </c>
      <c r="E287" s="110">
        <f>+'Alimentazione CE Costi'!N244</f>
        <v>0</v>
      </c>
      <c r="F287" s="110">
        <f t="shared" si="58"/>
        <v>0</v>
      </c>
      <c r="G287" s="76"/>
      <c r="H287" s="270"/>
      <c r="I287" s="111"/>
      <c r="K287" s="107"/>
      <c r="M287" s="111"/>
    </row>
    <row r="288" spans="1:13" ht="18.75">
      <c r="A288" s="257" t="s">
        <v>1587</v>
      </c>
      <c r="B288" s="114" t="s">
        <v>817</v>
      </c>
      <c r="C288" s="115" t="s">
        <v>1793</v>
      </c>
      <c r="D288" s="110">
        <f>+'Alimentazione CE Costi'!K245+'Alimentazione CE Costi'!K142+'Alimentazione CE Costi'!K196</f>
        <v>463815.62</v>
      </c>
      <c r="E288" s="110">
        <f>+'Alimentazione CE Costi'!N245+'Alimentazione CE Costi'!N142+'Alimentazione CE Costi'!N196</f>
        <v>500000</v>
      </c>
      <c r="F288" s="110">
        <f t="shared" si="58"/>
        <v>-36184.380000000005</v>
      </c>
      <c r="G288" s="76"/>
      <c r="H288" s="270"/>
      <c r="I288" s="111"/>
      <c r="K288" s="107"/>
      <c r="M288" s="111"/>
    </row>
    <row r="289" spans="1:13" ht="18.75">
      <c r="A289" s="257"/>
      <c r="B289" s="114" t="s">
        <v>818</v>
      </c>
      <c r="C289" s="115" t="s">
        <v>1794</v>
      </c>
      <c r="D289" s="110">
        <f>+ROUND(SUM('Alimentazione CE Costi'!K247:K254),2)</f>
        <v>0</v>
      </c>
      <c r="E289" s="110">
        <f>+ROUND(SUM('Alimentazione CE Costi'!N247:N254),2)</f>
        <v>0</v>
      </c>
      <c r="F289" s="110">
        <f t="shared" si="58"/>
        <v>0</v>
      </c>
      <c r="G289" s="76"/>
      <c r="H289" s="270"/>
      <c r="I289" s="111"/>
      <c r="K289" s="107"/>
      <c r="M289" s="111"/>
    </row>
    <row r="290" spans="1:13" ht="18.75">
      <c r="A290" s="257"/>
      <c r="B290" s="114" t="s">
        <v>824</v>
      </c>
      <c r="C290" s="115" t="s">
        <v>1795</v>
      </c>
      <c r="D290" s="110">
        <f>+'Alimentazione CE Costi'!K256+'Alimentazione CE Costi'!K257</f>
        <v>0</v>
      </c>
      <c r="E290" s="110">
        <f>+'Alimentazione CE Costi'!N256+'Alimentazione CE Costi'!N257</f>
        <v>0</v>
      </c>
      <c r="F290" s="110">
        <f t="shared" si="58"/>
        <v>0</v>
      </c>
      <c r="G290" s="76"/>
      <c r="H290" s="270"/>
      <c r="I290" s="111"/>
      <c r="K290" s="107"/>
      <c r="M290" s="111"/>
    </row>
    <row r="291" spans="1:13" ht="18.75">
      <c r="A291" s="257"/>
      <c r="B291" s="166" t="s">
        <v>827</v>
      </c>
      <c r="C291" s="167" t="s">
        <v>1796</v>
      </c>
      <c r="D291" s="153">
        <f t="shared" ref="D291:E291" si="60">SUM(D292:D298)</f>
        <v>716364</v>
      </c>
      <c r="E291" s="153">
        <f t="shared" si="60"/>
        <v>716364</v>
      </c>
      <c r="F291" s="153">
        <f t="shared" si="58"/>
        <v>0</v>
      </c>
      <c r="G291" s="76" t="s">
        <v>2126</v>
      </c>
      <c r="H291" s="270"/>
      <c r="I291" s="111"/>
      <c r="K291" s="107"/>
      <c r="M291" s="111"/>
    </row>
    <row r="292" spans="1:13" ht="18.75">
      <c r="A292" s="257"/>
      <c r="B292" s="114" t="s">
        <v>829</v>
      </c>
      <c r="C292" s="115" t="s">
        <v>1797</v>
      </c>
      <c r="D292" s="110">
        <f>+'Alimentazione CE Costi'!K259</f>
        <v>23209</v>
      </c>
      <c r="E292" s="110">
        <f>+'Alimentazione CE Costi'!N259</f>
        <v>23209</v>
      </c>
      <c r="F292" s="110">
        <f t="shared" si="58"/>
        <v>0</v>
      </c>
      <c r="G292" s="76"/>
      <c r="H292" s="270"/>
      <c r="I292" s="111"/>
      <c r="K292" s="107"/>
      <c r="M292" s="111"/>
    </row>
    <row r="293" spans="1:13" ht="18.75">
      <c r="A293" s="257"/>
      <c r="B293" s="114" t="s">
        <v>831</v>
      </c>
      <c r="C293" s="115" t="s">
        <v>1798</v>
      </c>
      <c r="D293" s="110">
        <f>+'Alimentazione CE Costi'!K260</f>
        <v>448671</v>
      </c>
      <c r="E293" s="110">
        <f>+'Alimentazione CE Costi'!N260</f>
        <v>448671</v>
      </c>
      <c r="F293" s="110">
        <f t="shared" si="58"/>
        <v>0</v>
      </c>
      <c r="G293" s="76"/>
      <c r="H293" s="270"/>
      <c r="I293" s="111"/>
      <c r="K293" s="107"/>
      <c r="M293" s="111"/>
    </row>
    <row r="294" spans="1:13" ht="18.75">
      <c r="A294" s="257"/>
      <c r="B294" s="114" t="s">
        <v>833</v>
      </c>
      <c r="C294" s="115" t="s">
        <v>1799</v>
      </c>
      <c r="D294" s="110">
        <f>+'Alimentazione CE Costi'!K261</f>
        <v>0</v>
      </c>
      <c r="E294" s="110">
        <f>+'Alimentazione CE Costi'!N261</f>
        <v>0</v>
      </c>
      <c r="F294" s="110">
        <f t="shared" si="58"/>
        <v>0</v>
      </c>
      <c r="G294" s="76"/>
      <c r="H294" s="270"/>
      <c r="I294" s="111"/>
      <c r="K294" s="107"/>
      <c r="M294" s="111"/>
    </row>
    <row r="295" spans="1:13" ht="25.5">
      <c r="A295" s="257"/>
      <c r="B295" s="114" t="s">
        <v>835</v>
      </c>
      <c r="C295" s="115" t="s">
        <v>1800</v>
      </c>
      <c r="D295" s="110">
        <f>+'Alimentazione CE Costi'!K263+'Alimentazione CE Costi'!K264+'Alimentazione CE Costi'!K265+'Alimentazione CE Costi'!K266</f>
        <v>186648</v>
      </c>
      <c r="E295" s="110">
        <f>+'Alimentazione CE Costi'!N263+'Alimentazione CE Costi'!N264+'Alimentazione CE Costi'!N265+'Alimentazione CE Costi'!N266</f>
        <v>186648</v>
      </c>
      <c r="F295" s="110">
        <f t="shared" si="58"/>
        <v>0</v>
      </c>
      <c r="G295" s="76"/>
      <c r="H295" s="270"/>
      <c r="I295" s="111"/>
      <c r="K295" s="107"/>
      <c r="M295" s="111"/>
    </row>
    <row r="296" spans="1:13" ht="25.5">
      <c r="A296" s="257" t="s">
        <v>1538</v>
      </c>
      <c r="B296" s="114" t="s">
        <v>841</v>
      </c>
      <c r="C296" s="115" t="s">
        <v>1801</v>
      </c>
      <c r="D296" s="110">
        <f>+'Alimentazione CE Costi'!K268+'Alimentazione CE Costi'!K269+'Alimentazione CE Costi'!K270+'Alimentazione CE Costi'!K271</f>
        <v>0</v>
      </c>
      <c r="E296" s="110">
        <f>+'Alimentazione CE Costi'!N268+'Alimentazione CE Costi'!N269+'Alimentazione CE Costi'!N270+'Alimentazione CE Costi'!N271</f>
        <v>0</v>
      </c>
      <c r="F296" s="110">
        <f t="shared" si="58"/>
        <v>0</v>
      </c>
      <c r="G296" s="76"/>
      <c r="H296" s="270"/>
      <c r="I296" s="111"/>
      <c r="K296" s="107"/>
      <c r="M296" s="111"/>
    </row>
    <row r="297" spans="1:13" ht="18.75">
      <c r="A297" s="257"/>
      <c r="B297" s="114" t="s">
        <v>843</v>
      </c>
      <c r="C297" s="115" t="s">
        <v>1802</v>
      </c>
      <c r="D297" s="110">
        <f>+ROUND(SUM('Alimentazione CE Costi'!K273:K283),2)</f>
        <v>57836</v>
      </c>
      <c r="E297" s="110">
        <f>+ROUND(SUM('Alimentazione CE Costi'!N273:N283),2)</f>
        <v>57836</v>
      </c>
      <c r="F297" s="110">
        <f t="shared" si="58"/>
        <v>0</v>
      </c>
      <c r="G297" s="76"/>
      <c r="H297" s="270"/>
      <c r="I297" s="111"/>
      <c r="K297" s="107"/>
      <c r="M297" s="111"/>
    </row>
    <row r="298" spans="1:13" ht="25.5">
      <c r="A298" s="257" t="s">
        <v>1538</v>
      </c>
      <c r="B298" s="114" t="s">
        <v>854</v>
      </c>
      <c r="C298" s="115" t="s">
        <v>1803</v>
      </c>
      <c r="D298" s="110">
        <f>+ROUND(SUM('Alimentazione CE Costi'!K285:K293),2)</f>
        <v>0</v>
      </c>
      <c r="E298" s="110">
        <f>+ROUND(SUM('Alimentazione CE Costi'!N285:N293),2)</f>
        <v>0</v>
      </c>
      <c r="F298" s="110">
        <f t="shared" si="58"/>
        <v>0</v>
      </c>
      <c r="G298" s="76"/>
      <c r="H298" s="270"/>
      <c r="I298" s="111"/>
      <c r="K298" s="107"/>
      <c r="M298" s="111"/>
    </row>
    <row r="299" spans="1:13" ht="18.75">
      <c r="A299" s="257"/>
      <c r="B299" s="166" t="s">
        <v>856</v>
      </c>
      <c r="C299" s="167" t="s">
        <v>1804</v>
      </c>
      <c r="D299" s="153">
        <f t="shared" ref="D299:E299" si="61">SUM(D300:D306)</f>
        <v>2052892.56</v>
      </c>
      <c r="E299" s="153">
        <f t="shared" si="61"/>
        <v>2854417.56</v>
      </c>
      <c r="F299" s="153">
        <f t="shared" si="58"/>
        <v>-801525</v>
      </c>
      <c r="G299" s="76" t="s">
        <v>2126</v>
      </c>
      <c r="H299" s="270"/>
      <c r="I299" s="111"/>
      <c r="K299" s="107"/>
      <c r="M299" s="111"/>
    </row>
    <row r="300" spans="1:13" ht="18.75">
      <c r="A300" s="257"/>
      <c r="B300" s="114" t="s">
        <v>858</v>
      </c>
      <c r="C300" s="115" t="s">
        <v>1805</v>
      </c>
      <c r="D300" s="110">
        <f>+'Alimentazione CE Costi'!K295</f>
        <v>0</v>
      </c>
      <c r="E300" s="110">
        <f>+'Alimentazione CE Costi'!N295</f>
        <v>0</v>
      </c>
      <c r="F300" s="110">
        <f t="shared" si="58"/>
        <v>0</v>
      </c>
      <c r="G300" s="76"/>
      <c r="H300" s="270"/>
      <c r="I300" s="111"/>
      <c r="K300" s="107"/>
      <c r="M300" s="111"/>
    </row>
    <row r="301" spans="1:13" ht="18.75">
      <c r="A301" s="257"/>
      <c r="B301" s="114" t="s">
        <v>860</v>
      </c>
      <c r="C301" s="115" t="s">
        <v>1806</v>
      </c>
      <c r="D301" s="110">
        <f>+'Alimentazione CE Costi'!K296</f>
        <v>0</v>
      </c>
      <c r="E301" s="110">
        <f>+'Alimentazione CE Costi'!N296</f>
        <v>0</v>
      </c>
      <c r="F301" s="110">
        <f t="shared" si="58"/>
        <v>0</v>
      </c>
      <c r="G301" s="76"/>
      <c r="H301" s="270"/>
      <c r="I301" s="111"/>
      <c r="K301" s="107"/>
      <c r="M301" s="111"/>
    </row>
    <row r="302" spans="1:13" ht="18.75">
      <c r="A302" s="257"/>
      <c r="B302" s="114" t="s">
        <v>862</v>
      </c>
      <c r="C302" s="115" t="s">
        <v>1807</v>
      </c>
      <c r="D302" s="110">
        <f>+'Alimentazione CE Costi'!K297</f>
        <v>0</v>
      </c>
      <c r="E302" s="110">
        <f>+'Alimentazione CE Costi'!N297</f>
        <v>0</v>
      </c>
      <c r="F302" s="110">
        <f t="shared" si="58"/>
        <v>0</v>
      </c>
      <c r="G302" s="76"/>
      <c r="H302" s="270"/>
      <c r="I302" s="111"/>
      <c r="K302" s="107"/>
      <c r="M302" s="111"/>
    </row>
    <row r="303" spans="1:13" ht="18.75">
      <c r="A303" s="257"/>
      <c r="B303" s="114" t="s">
        <v>864</v>
      </c>
      <c r="C303" s="115" t="s">
        <v>1808</v>
      </c>
      <c r="D303" s="110">
        <f>+'Alimentazione CE Costi'!K298</f>
        <v>0</v>
      </c>
      <c r="E303" s="110">
        <f>+'Alimentazione CE Costi'!N298</f>
        <v>0</v>
      </c>
      <c r="F303" s="110">
        <f t="shared" si="58"/>
        <v>0</v>
      </c>
      <c r="G303" s="76"/>
      <c r="H303" s="270"/>
      <c r="I303" s="111"/>
      <c r="K303" s="107"/>
      <c r="M303" s="111"/>
    </row>
    <row r="304" spans="1:13" ht="18.75">
      <c r="A304" s="257"/>
      <c r="B304" s="114" t="s">
        <v>866</v>
      </c>
      <c r="C304" s="115" t="s">
        <v>1809</v>
      </c>
      <c r="D304" s="110">
        <f>+ROUND(SUM('Alimentazione CE Costi'!K300:K309),2)</f>
        <v>968411</v>
      </c>
      <c r="E304" s="110">
        <f>+ROUND(SUM('Alimentazione CE Costi'!N300:N309),2)</f>
        <v>1769936</v>
      </c>
      <c r="F304" s="110">
        <f t="shared" si="58"/>
        <v>-801525</v>
      </c>
      <c r="G304" s="76"/>
      <c r="H304" s="270"/>
      <c r="I304" s="111"/>
      <c r="K304" s="107"/>
      <c r="M304" s="111"/>
    </row>
    <row r="305" spans="1:13" ht="18.75">
      <c r="A305" s="257" t="s">
        <v>1538</v>
      </c>
      <c r="B305" s="114" t="s">
        <v>877</v>
      </c>
      <c r="C305" s="115" t="s">
        <v>1810</v>
      </c>
      <c r="D305" s="110">
        <f>+'Alimentazione CE Costi'!K311+'Alimentazione CE Costi'!K312</f>
        <v>1084481.56</v>
      </c>
      <c r="E305" s="110">
        <f>+'Alimentazione CE Costi'!N311+'Alimentazione CE Costi'!N312</f>
        <v>1084481.56</v>
      </c>
      <c r="F305" s="110">
        <f t="shared" si="58"/>
        <v>0</v>
      </c>
      <c r="G305" s="76"/>
      <c r="H305" s="270"/>
      <c r="I305" s="111"/>
      <c r="K305" s="107"/>
      <c r="M305" s="111"/>
    </row>
    <row r="306" spans="1:13" ht="18.75">
      <c r="A306" s="257" t="s">
        <v>1538</v>
      </c>
      <c r="B306" s="114" t="s">
        <v>881</v>
      </c>
      <c r="C306" s="115" t="s">
        <v>1811</v>
      </c>
      <c r="D306" s="110">
        <f>+'Alimentazione CE Costi'!K313</f>
        <v>0</v>
      </c>
      <c r="E306" s="110">
        <f>+'Alimentazione CE Costi'!N313</f>
        <v>0</v>
      </c>
      <c r="F306" s="110">
        <f t="shared" si="58"/>
        <v>0</v>
      </c>
      <c r="G306" s="76"/>
      <c r="H306" s="270"/>
      <c r="I306" s="124"/>
      <c r="K306" s="107"/>
      <c r="M306" s="111"/>
    </row>
    <row r="307" spans="1:13" ht="25.5">
      <c r="A307" s="257"/>
      <c r="B307" s="166" t="s">
        <v>883</v>
      </c>
      <c r="C307" s="167" t="s">
        <v>1812</v>
      </c>
      <c r="D307" s="153">
        <f t="shared" ref="D307:E307" si="62">SUM(D308:D310,D317)</f>
        <v>2307657.3099999996</v>
      </c>
      <c r="E307" s="153">
        <f t="shared" si="62"/>
        <v>2512308.38</v>
      </c>
      <c r="F307" s="153">
        <f t="shared" si="58"/>
        <v>-204651.0700000003</v>
      </c>
      <c r="G307" s="76" t="s">
        <v>2126</v>
      </c>
      <c r="H307" s="270"/>
      <c r="I307" s="111"/>
      <c r="K307" s="107"/>
      <c r="M307" s="111"/>
    </row>
    <row r="308" spans="1:13" ht="18.75">
      <c r="A308" s="259" t="s">
        <v>1538</v>
      </c>
      <c r="B308" s="114" t="s">
        <v>885</v>
      </c>
      <c r="C308" s="115" t="s">
        <v>1813</v>
      </c>
      <c r="D308" s="110">
        <f>+'Alimentazione CE Costi'!K315</f>
        <v>150000</v>
      </c>
      <c r="E308" s="110">
        <f>+'Alimentazione CE Costi'!N315</f>
        <v>150000</v>
      </c>
      <c r="F308" s="110">
        <f t="shared" si="58"/>
        <v>0</v>
      </c>
      <c r="G308" s="448"/>
      <c r="H308" s="270"/>
      <c r="I308" s="111"/>
      <c r="K308" s="107"/>
      <c r="M308" s="111"/>
    </row>
    <row r="309" spans="1:13" ht="18.75">
      <c r="A309" s="259"/>
      <c r="B309" s="114" t="s">
        <v>887</v>
      </c>
      <c r="C309" s="115" t="s">
        <v>1814</v>
      </c>
      <c r="D309" s="110">
        <f>+'Alimentazione CE Costi'!K316</f>
        <v>6493.42</v>
      </c>
      <c r="E309" s="110">
        <f>+'Alimentazione CE Costi'!N316</f>
        <v>7000</v>
      </c>
      <c r="F309" s="110">
        <f t="shared" si="58"/>
        <v>-506.57999999999993</v>
      </c>
      <c r="G309" s="448"/>
      <c r="H309" s="270"/>
      <c r="I309" s="111"/>
      <c r="K309" s="107"/>
      <c r="M309" s="111"/>
    </row>
    <row r="310" spans="1:13" ht="18.75">
      <c r="A310" s="259"/>
      <c r="B310" s="157" t="s">
        <v>889</v>
      </c>
      <c r="C310" s="158" t="s">
        <v>1815</v>
      </c>
      <c r="D310" s="156">
        <f t="shared" ref="D310:E310" si="63">SUM(D311:D316)</f>
        <v>2151163.8899999997</v>
      </c>
      <c r="E310" s="156">
        <f t="shared" si="63"/>
        <v>2355308.38</v>
      </c>
      <c r="F310" s="156">
        <f t="shared" si="58"/>
        <v>-204144.49000000022</v>
      </c>
      <c r="G310" s="76" t="s">
        <v>2126</v>
      </c>
      <c r="H310" s="270"/>
      <c r="I310" s="111"/>
      <c r="K310" s="107"/>
      <c r="M310" s="111"/>
    </row>
    <row r="311" spans="1:13" ht="18.75">
      <c r="A311" s="259"/>
      <c r="B311" s="116" t="s">
        <v>891</v>
      </c>
      <c r="C311" s="117" t="s">
        <v>1816</v>
      </c>
      <c r="D311" s="110">
        <f>+'Alimentazione CE Costi'!K318</f>
        <v>114285.71</v>
      </c>
      <c r="E311" s="110">
        <f>+'Alimentazione CE Costi'!N318</f>
        <v>66880</v>
      </c>
      <c r="F311" s="110">
        <f t="shared" si="58"/>
        <v>47405.710000000006</v>
      </c>
      <c r="G311" s="448"/>
      <c r="H311" s="270"/>
      <c r="I311" s="111"/>
      <c r="K311" s="107"/>
      <c r="M311" s="111"/>
    </row>
    <row r="312" spans="1:13" ht="18.75">
      <c r="A312" s="259"/>
      <c r="B312" s="116" t="s">
        <v>893</v>
      </c>
      <c r="C312" s="117" t="s">
        <v>1817</v>
      </c>
      <c r="D312" s="110">
        <f>+'Alimentazione CE Costi'!K320+'Alimentazione CE Costi'!K321+'Alimentazione CE Costi'!K322</f>
        <v>56801.2</v>
      </c>
      <c r="E312" s="110">
        <f>+'Alimentazione CE Costi'!N320+'Alimentazione CE Costi'!N321+'Alimentazione CE Costi'!N322</f>
        <v>54600</v>
      </c>
      <c r="F312" s="110">
        <f t="shared" si="58"/>
        <v>2201.1999999999971</v>
      </c>
      <c r="G312" s="448"/>
      <c r="H312" s="270"/>
      <c r="I312" s="111"/>
      <c r="K312" s="107"/>
      <c r="M312" s="111"/>
    </row>
    <row r="313" spans="1:13" ht="18.75">
      <c r="A313" s="259"/>
      <c r="B313" s="116" t="s">
        <v>898</v>
      </c>
      <c r="C313" s="117" t="s">
        <v>1818</v>
      </c>
      <c r="D313" s="110">
        <f>+'Alimentazione CE Costi'!K324+'Alimentazione CE Costi'!K325+'Alimentazione CE Costi'!K326+'Alimentazione CE Costi'!K327</f>
        <v>118869.33</v>
      </c>
      <c r="E313" s="110">
        <f>+'Alimentazione CE Costi'!N324+'Alimentazione CE Costi'!N325+'Alimentazione CE Costi'!N326+'Alimentazione CE Costi'!N327</f>
        <v>186150.74</v>
      </c>
      <c r="F313" s="110">
        <f t="shared" si="58"/>
        <v>-67281.409999999989</v>
      </c>
      <c r="G313" s="448"/>
      <c r="H313" s="270"/>
      <c r="I313" s="111"/>
      <c r="K313" s="107"/>
      <c r="M313" s="111"/>
    </row>
    <row r="314" spans="1:13" ht="18.75">
      <c r="A314" s="259"/>
      <c r="B314" s="116" t="s">
        <v>904</v>
      </c>
      <c r="C314" s="117" t="s">
        <v>1819</v>
      </c>
      <c r="D314" s="110">
        <f>+SUM('Alimentazione CE Costi'!K329:K339)</f>
        <v>797741.41999999993</v>
      </c>
      <c r="E314" s="110">
        <f>+SUM('Alimentazione CE Costi'!N329:N339)</f>
        <v>739416.49</v>
      </c>
      <c r="F314" s="110">
        <f t="shared" si="58"/>
        <v>58324.929999999935</v>
      </c>
      <c r="G314" s="448"/>
      <c r="H314" s="270"/>
      <c r="I314" s="111"/>
      <c r="K314" s="107"/>
      <c r="M314" s="111"/>
    </row>
    <row r="315" spans="1:13" ht="18.75">
      <c r="A315" s="259"/>
      <c r="B315" s="116" t="s">
        <v>907</v>
      </c>
      <c r="C315" s="117" t="s">
        <v>1820</v>
      </c>
      <c r="D315" s="110">
        <f>+'Alimentazione CE Costi'!K340</f>
        <v>0</v>
      </c>
      <c r="E315" s="110">
        <f>+'Alimentazione CE Costi'!N340</f>
        <v>32117.599999999999</v>
      </c>
      <c r="F315" s="110">
        <f t="shared" si="58"/>
        <v>-32117.599999999999</v>
      </c>
      <c r="G315" s="448"/>
      <c r="H315" s="270"/>
      <c r="I315" s="111"/>
      <c r="K315" s="107"/>
      <c r="M315" s="111"/>
    </row>
    <row r="316" spans="1:13" ht="18.75">
      <c r="A316" s="259"/>
      <c r="B316" s="116" t="s">
        <v>909</v>
      </c>
      <c r="C316" s="117" t="s">
        <v>1821</v>
      </c>
      <c r="D316" s="110">
        <f>+ROUND(SUM('Alimentazione CE Costi'!K342:K350),2)</f>
        <v>1063466.23</v>
      </c>
      <c r="E316" s="110">
        <f>+ROUND(SUM('Alimentazione CE Costi'!N342:N350),2)</f>
        <v>1276143.55</v>
      </c>
      <c r="F316" s="110">
        <f t="shared" si="58"/>
        <v>-212677.32000000007</v>
      </c>
      <c r="G316" s="448"/>
      <c r="H316" s="270"/>
      <c r="I316" s="111"/>
      <c r="K316" s="107"/>
      <c r="M316" s="111"/>
    </row>
    <row r="317" spans="1:13" ht="18.75">
      <c r="A317" s="259"/>
      <c r="B317" s="157" t="s">
        <v>920</v>
      </c>
      <c r="C317" s="158" t="s">
        <v>1822</v>
      </c>
      <c r="D317" s="156">
        <f t="shared" ref="D317:E317" si="64">SUM(D318:D320)</f>
        <v>0</v>
      </c>
      <c r="E317" s="156">
        <f t="shared" si="64"/>
        <v>0</v>
      </c>
      <c r="F317" s="156">
        <f t="shared" si="58"/>
        <v>0</v>
      </c>
      <c r="G317" s="76" t="s">
        <v>2126</v>
      </c>
      <c r="H317" s="270"/>
      <c r="I317" s="111"/>
      <c r="K317" s="107"/>
      <c r="M317" s="111"/>
    </row>
    <row r="318" spans="1:13" ht="25.5">
      <c r="A318" s="259" t="s">
        <v>1538</v>
      </c>
      <c r="B318" s="116" t="s">
        <v>922</v>
      </c>
      <c r="C318" s="117" t="s">
        <v>1823</v>
      </c>
      <c r="D318" s="110">
        <f>+'Alimentazione CE Costi'!K352</f>
        <v>0</v>
      </c>
      <c r="E318" s="110">
        <f>+'Alimentazione CE Costi'!N352</f>
        <v>0</v>
      </c>
      <c r="F318" s="110">
        <f t="shared" si="58"/>
        <v>0</v>
      </c>
      <c r="G318" s="448"/>
      <c r="H318" s="270"/>
      <c r="I318" s="111"/>
      <c r="K318" s="107"/>
      <c r="M318" s="111"/>
    </row>
    <row r="319" spans="1:13" ht="25.5">
      <c r="A319" s="259"/>
      <c r="B319" s="116" t="s">
        <v>924</v>
      </c>
      <c r="C319" s="117" t="s">
        <v>1824</v>
      </c>
      <c r="D319" s="110">
        <f>+'Alimentazione CE Costi'!K353</f>
        <v>0</v>
      </c>
      <c r="E319" s="110">
        <f>+'Alimentazione CE Costi'!N353</f>
        <v>0</v>
      </c>
      <c r="F319" s="110">
        <f t="shared" si="58"/>
        <v>0</v>
      </c>
      <c r="G319" s="448"/>
      <c r="H319" s="270"/>
      <c r="I319" s="111"/>
      <c r="K319" s="107"/>
      <c r="M319" s="111"/>
    </row>
    <row r="320" spans="1:13" ht="18.75">
      <c r="A320" s="259" t="s">
        <v>1587</v>
      </c>
      <c r="B320" s="116" t="s">
        <v>926</v>
      </c>
      <c r="C320" s="117" t="s">
        <v>1825</v>
      </c>
      <c r="D320" s="110">
        <f>+'Alimentazione CE Costi'!K354</f>
        <v>0</v>
      </c>
      <c r="E320" s="110">
        <f>+'Alimentazione CE Costi'!N354</f>
        <v>0</v>
      </c>
      <c r="F320" s="110">
        <f t="shared" si="58"/>
        <v>0</v>
      </c>
      <c r="G320" s="448"/>
      <c r="H320" s="270"/>
      <c r="I320" s="111"/>
      <c r="K320" s="107"/>
      <c r="M320" s="111"/>
    </row>
    <row r="321" spans="1:13" ht="18.75">
      <c r="A321" s="259"/>
      <c r="B321" s="166" t="s">
        <v>928</v>
      </c>
      <c r="C321" s="167" t="s">
        <v>1826</v>
      </c>
      <c r="D321" s="153">
        <f t="shared" ref="D321:E321" si="65">SUM(D322:D328)</f>
        <v>850368.82000000007</v>
      </c>
      <c r="E321" s="153">
        <f t="shared" si="65"/>
        <v>970870.48</v>
      </c>
      <c r="F321" s="153">
        <f t="shared" si="58"/>
        <v>-120501.65999999992</v>
      </c>
      <c r="G321" s="76" t="s">
        <v>2126</v>
      </c>
      <c r="H321" s="270"/>
      <c r="I321" s="111"/>
      <c r="K321" s="107"/>
      <c r="M321" s="111"/>
    </row>
    <row r="322" spans="1:13" ht="25.5">
      <c r="A322" s="259" t="s">
        <v>1538</v>
      </c>
      <c r="B322" s="114" t="s">
        <v>930</v>
      </c>
      <c r="C322" s="115" t="s">
        <v>1827</v>
      </c>
      <c r="D322" s="110">
        <f>+'Alimentazione CE Costi'!K356</f>
        <v>0</v>
      </c>
      <c r="E322" s="110">
        <f>+'Alimentazione CE Costi'!N356</f>
        <v>0</v>
      </c>
      <c r="F322" s="110">
        <f t="shared" si="58"/>
        <v>0</v>
      </c>
      <c r="G322" s="448"/>
      <c r="H322" s="270"/>
      <c r="I322" s="111"/>
      <c r="K322" s="107"/>
      <c r="M322" s="111"/>
    </row>
    <row r="323" spans="1:13" ht="25.5">
      <c r="A323" s="259"/>
      <c r="B323" s="114" t="s">
        <v>932</v>
      </c>
      <c r="C323" s="115" t="s">
        <v>1828</v>
      </c>
      <c r="D323" s="110">
        <f>+'Alimentazione CE Costi'!K357</f>
        <v>0</v>
      </c>
      <c r="E323" s="110">
        <f>+'Alimentazione CE Costi'!N357</f>
        <v>0</v>
      </c>
      <c r="F323" s="110">
        <f t="shared" si="58"/>
        <v>0</v>
      </c>
      <c r="G323" s="448"/>
      <c r="H323" s="270"/>
      <c r="I323" s="111"/>
      <c r="K323" s="107"/>
      <c r="M323" s="111"/>
    </row>
    <row r="324" spans="1:13" ht="18.75">
      <c r="A324" s="259" t="s">
        <v>1587</v>
      </c>
      <c r="B324" s="114" t="s">
        <v>934</v>
      </c>
      <c r="C324" s="115" t="s">
        <v>1829</v>
      </c>
      <c r="D324" s="110">
        <f>+'Alimentazione CE Costi'!K358</f>
        <v>0</v>
      </c>
      <c r="E324" s="110">
        <f>+'Alimentazione CE Costi'!N358</f>
        <v>0</v>
      </c>
      <c r="F324" s="110">
        <f t="shared" si="58"/>
        <v>0</v>
      </c>
      <c r="G324" s="448"/>
      <c r="H324" s="270"/>
      <c r="I324" s="111"/>
      <c r="K324" s="107"/>
      <c r="M324" s="111"/>
    </row>
    <row r="325" spans="1:13" ht="18.75">
      <c r="A325" s="259"/>
      <c r="B325" s="114" t="s">
        <v>936</v>
      </c>
      <c r="C325" s="115" t="s">
        <v>1830</v>
      </c>
      <c r="D325" s="110">
        <f>+'Alimentazione CE Costi'!K360+'Alimentazione CE Costi'!K361+'Alimentazione CE Costi'!K180</f>
        <v>850368.82000000007</v>
      </c>
      <c r="E325" s="110">
        <f>+'Alimentazione CE Costi'!N360+'Alimentazione CE Costi'!N361+'Alimentazione CE Costi'!N180</f>
        <v>970870.48</v>
      </c>
      <c r="F325" s="110">
        <f t="shared" si="58"/>
        <v>-120501.65999999992</v>
      </c>
      <c r="G325" s="448" t="s">
        <v>3477</v>
      </c>
      <c r="H325" s="270"/>
      <c r="I325" s="111"/>
      <c r="K325" s="107"/>
      <c r="M325" s="111"/>
    </row>
    <row r="326" spans="1:13" ht="18.75">
      <c r="A326" s="257"/>
      <c r="B326" s="114" t="s">
        <v>939</v>
      </c>
      <c r="C326" s="115" t="s">
        <v>1831</v>
      </c>
      <c r="D326" s="110">
        <f>+'Alimentazione CE Costi'!K362</f>
        <v>0</v>
      </c>
      <c r="E326" s="110">
        <f>+'Alimentazione CE Costi'!N362</f>
        <v>0</v>
      </c>
      <c r="F326" s="110">
        <f t="shared" si="58"/>
        <v>0</v>
      </c>
      <c r="G326" s="76"/>
      <c r="H326" s="270"/>
      <c r="I326" s="111"/>
      <c r="K326" s="107"/>
      <c r="M326" s="111"/>
    </row>
    <row r="327" spans="1:13" ht="18.75">
      <c r="A327" s="257" t="s">
        <v>1538</v>
      </c>
      <c r="B327" s="114" t="s">
        <v>941</v>
      </c>
      <c r="C327" s="115" t="s">
        <v>1832</v>
      </c>
      <c r="D327" s="110">
        <f>+'Alimentazione CE Costi'!K363</f>
        <v>0</v>
      </c>
      <c r="E327" s="110">
        <f>+'Alimentazione CE Costi'!N363</f>
        <v>0</v>
      </c>
      <c r="F327" s="110">
        <f t="shared" si="58"/>
        <v>0</v>
      </c>
      <c r="G327" s="76"/>
      <c r="H327" s="270"/>
      <c r="I327" s="111"/>
      <c r="K327" s="107"/>
      <c r="M327" s="111"/>
    </row>
    <row r="328" spans="1:13" ht="18.75">
      <c r="A328" s="257" t="s">
        <v>1587</v>
      </c>
      <c r="B328" s="114" t="s">
        <v>943</v>
      </c>
      <c r="C328" s="115" t="s">
        <v>1833</v>
      </c>
      <c r="D328" s="110">
        <f>+'Alimentazione CE Costi'!K364</f>
        <v>0</v>
      </c>
      <c r="E328" s="110">
        <f>+'Alimentazione CE Costi'!N364</f>
        <v>0</v>
      </c>
      <c r="F328" s="110">
        <f t="shared" si="58"/>
        <v>0</v>
      </c>
      <c r="G328" s="76"/>
      <c r="H328" s="270"/>
      <c r="I328" s="111"/>
      <c r="K328" s="107"/>
      <c r="M328" s="111"/>
    </row>
    <row r="329" spans="1:13" ht="18.75">
      <c r="A329" s="260" t="s">
        <v>1583</v>
      </c>
      <c r="B329" s="112" t="s">
        <v>944</v>
      </c>
      <c r="C329" s="113" t="s">
        <v>1834</v>
      </c>
      <c r="D329" s="110">
        <f>+'Alimentazione CE Costi'!K365</f>
        <v>0</v>
      </c>
      <c r="E329" s="110">
        <f>+'Alimentazione CE Costi'!N365</f>
        <v>0</v>
      </c>
      <c r="F329" s="110">
        <f t="shared" si="58"/>
        <v>0</v>
      </c>
      <c r="G329" s="76"/>
      <c r="H329" s="270"/>
      <c r="I329" s="111"/>
      <c r="K329" s="107"/>
      <c r="M329" s="111"/>
    </row>
    <row r="330" spans="1:13" ht="18.75">
      <c r="A330" s="257"/>
      <c r="B330" s="140" t="s">
        <v>946</v>
      </c>
      <c r="C330" s="141" t="s">
        <v>1835</v>
      </c>
      <c r="D330" s="139">
        <f t="shared" ref="D330:E330" si="66">+D331+D351+D365</f>
        <v>10983509.42</v>
      </c>
      <c r="E330" s="139">
        <f t="shared" si="66"/>
        <v>11553785.93</v>
      </c>
      <c r="F330" s="139">
        <f t="shared" si="58"/>
        <v>-570276.50999999978</v>
      </c>
      <c r="G330" s="76" t="s">
        <v>2126</v>
      </c>
      <c r="H330" s="270"/>
      <c r="I330" s="111"/>
      <c r="K330" s="107"/>
      <c r="M330" s="111"/>
    </row>
    <row r="331" spans="1:13" ht="18.75">
      <c r="A331" s="257"/>
      <c r="B331" s="166" t="s">
        <v>948</v>
      </c>
      <c r="C331" s="167" t="s">
        <v>1836</v>
      </c>
      <c r="D331" s="153">
        <f t="shared" ref="D331:E331" si="67">+D332+D333+D334+D337+D338+D339+D340+D341+D342+D343+D344+D347</f>
        <v>10456280.32</v>
      </c>
      <c r="E331" s="153">
        <f t="shared" si="67"/>
        <v>11115527.449999999</v>
      </c>
      <c r="F331" s="153">
        <f t="shared" si="58"/>
        <v>-659247.12999999896</v>
      </c>
      <c r="G331" s="76" t="s">
        <v>2126</v>
      </c>
      <c r="H331" s="270"/>
      <c r="I331" s="111"/>
      <c r="K331" s="107"/>
      <c r="M331" s="111"/>
    </row>
    <row r="332" spans="1:13" ht="18.75">
      <c r="A332" s="257"/>
      <c r="B332" s="114" t="s">
        <v>950</v>
      </c>
      <c r="C332" s="115" t="s">
        <v>1837</v>
      </c>
      <c r="D332" s="110">
        <f>+'Alimentazione CE Costi'!K368</f>
        <v>598882.47</v>
      </c>
      <c r="E332" s="110">
        <f>+'Alimentazione CE Costi'!N368</f>
        <v>643061.94999999995</v>
      </c>
      <c r="F332" s="110">
        <f t="shared" si="58"/>
        <v>-44179.479999999981</v>
      </c>
      <c r="G332" s="76"/>
      <c r="H332" s="270"/>
      <c r="I332" s="111"/>
      <c r="K332" s="107"/>
      <c r="M332" s="111"/>
    </row>
    <row r="333" spans="1:13" ht="18.75">
      <c r="A333" s="257"/>
      <c r="B333" s="114" t="s">
        <v>952</v>
      </c>
      <c r="C333" s="115" t="s">
        <v>1838</v>
      </c>
      <c r="D333" s="110">
        <f>+'Alimentazione CE Costi'!K369</f>
        <v>1739560.42</v>
      </c>
      <c r="E333" s="110">
        <f>+'Alimentazione CE Costi'!N369</f>
        <v>1718998.36</v>
      </c>
      <c r="F333" s="110">
        <f t="shared" si="58"/>
        <v>20562.059999999823</v>
      </c>
      <c r="G333" s="76"/>
      <c r="H333" s="270"/>
      <c r="I333" s="111"/>
      <c r="K333" s="107"/>
      <c r="M333" s="111"/>
    </row>
    <row r="334" spans="1:13" ht="18.75">
      <c r="A334" s="257"/>
      <c r="B334" s="157" t="s">
        <v>954</v>
      </c>
      <c r="C334" s="158" t="s">
        <v>1839</v>
      </c>
      <c r="D334" s="156">
        <f t="shared" ref="D334:E334" si="68">+D335+D336</f>
        <v>821614.16999999993</v>
      </c>
      <c r="E334" s="156">
        <f t="shared" si="68"/>
        <v>919417.54999999993</v>
      </c>
      <c r="F334" s="156">
        <f t="shared" si="58"/>
        <v>-97803.38</v>
      </c>
      <c r="G334" s="76" t="s">
        <v>2126</v>
      </c>
      <c r="H334" s="270"/>
      <c r="I334" s="111"/>
      <c r="K334" s="107"/>
      <c r="M334" s="111"/>
    </row>
    <row r="335" spans="1:13" ht="18.75">
      <c r="A335" s="257"/>
      <c r="B335" s="114" t="s">
        <v>956</v>
      </c>
      <c r="C335" s="115" t="s">
        <v>1840</v>
      </c>
      <c r="D335" s="110">
        <f>+'Alimentazione CE Costi'!K371</f>
        <v>158407.83000000002</v>
      </c>
      <c r="E335" s="110">
        <f>+'Alimentazione CE Costi'!N371</f>
        <v>176452.98</v>
      </c>
      <c r="F335" s="110">
        <f t="shared" si="58"/>
        <v>-18045.149999999994</v>
      </c>
      <c r="G335" s="76"/>
      <c r="H335" s="270"/>
      <c r="I335" s="111"/>
      <c r="K335" s="107"/>
      <c r="M335" s="111"/>
    </row>
    <row r="336" spans="1:13" ht="18.75">
      <c r="A336" s="257"/>
      <c r="B336" s="114" t="s">
        <v>958</v>
      </c>
      <c r="C336" s="115" t="s">
        <v>1841</v>
      </c>
      <c r="D336" s="110">
        <f>+'Alimentazione CE Costi'!K372</f>
        <v>663206.34</v>
      </c>
      <c r="E336" s="110">
        <f>+'Alimentazione CE Costi'!N372</f>
        <v>742964.57</v>
      </c>
      <c r="F336" s="110">
        <f t="shared" si="58"/>
        <v>-79758.229999999981</v>
      </c>
      <c r="G336" s="76"/>
      <c r="H336" s="270"/>
      <c r="I336" s="111"/>
      <c r="K336" s="107"/>
      <c r="M336" s="111"/>
    </row>
    <row r="337" spans="1:13" ht="18.75">
      <c r="A337" s="257"/>
      <c r="B337" s="114" t="s">
        <v>960</v>
      </c>
      <c r="C337" s="115" t="s">
        <v>1842</v>
      </c>
      <c r="D337" s="110">
        <f>+'Alimentazione CE Costi'!K373</f>
        <v>2031664.1300000001</v>
      </c>
      <c r="E337" s="110">
        <f>+'Alimentazione CE Costi'!N373</f>
        <v>2266837.98</v>
      </c>
      <c r="F337" s="110">
        <f t="shared" si="58"/>
        <v>-235173.84999999986</v>
      </c>
      <c r="G337" s="76"/>
      <c r="H337" s="270"/>
      <c r="I337" s="111"/>
      <c r="K337" s="107"/>
      <c r="M337" s="111"/>
    </row>
    <row r="338" spans="1:13" ht="18.75">
      <c r="A338" s="257"/>
      <c r="B338" s="114" t="s">
        <v>962</v>
      </c>
      <c r="C338" s="115" t="s">
        <v>1843</v>
      </c>
      <c r="D338" s="110">
        <f>+'Alimentazione CE Costi'!K375+'Alimentazione CE Costi'!K376+'Alimentazione CE Costi'!K377</f>
        <v>0</v>
      </c>
      <c r="E338" s="110">
        <f>+'Alimentazione CE Costi'!N375+'Alimentazione CE Costi'!N376+'Alimentazione CE Costi'!N377</f>
        <v>0</v>
      </c>
      <c r="F338" s="110">
        <f t="shared" si="58"/>
        <v>0</v>
      </c>
      <c r="G338" s="76"/>
      <c r="H338" s="270"/>
      <c r="I338" s="111"/>
      <c r="K338" s="107"/>
      <c r="M338" s="111"/>
    </row>
    <row r="339" spans="1:13" ht="18.75">
      <c r="A339" s="257"/>
      <c r="B339" s="114" t="s">
        <v>967</v>
      </c>
      <c r="C339" s="115" t="s">
        <v>1844</v>
      </c>
      <c r="D339" s="110">
        <f>+'Alimentazione CE Costi'!K378</f>
        <v>308653.54000000004</v>
      </c>
      <c r="E339" s="110">
        <f>+'Alimentazione CE Costi'!N378</f>
        <v>319543.43</v>
      </c>
      <c r="F339" s="110">
        <f t="shared" si="58"/>
        <v>-10889.889999999956</v>
      </c>
      <c r="G339" s="76"/>
      <c r="H339" s="270"/>
      <c r="I339" s="111"/>
      <c r="K339" s="107"/>
      <c r="M339" s="111"/>
    </row>
    <row r="340" spans="1:13" ht="18.75">
      <c r="A340" s="257"/>
      <c r="B340" s="114" t="s">
        <v>969</v>
      </c>
      <c r="C340" s="115" t="s">
        <v>1845</v>
      </c>
      <c r="D340" s="110">
        <f>+'Alimentazione CE Costi'!K379</f>
        <v>321239.5</v>
      </c>
      <c r="E340" s="110">
        <f>+'Alimentazione CE Costi'!N379</f>
        <v>448780.87</v>
      </c>
      <c r="F340" s="110">
        <f t="shared" si="58"/>
        <v>-127541.37</v>
      </c>
      <c r="G340" s="76"/>
      <c r="H340" s="270"/>
      <c r="I340" s="111"/>
      <c r="K340" s="107"/>
      <c r="M340" s="111"/>
    </row>
    <row r="341" spans="1:13" ht="18.75">
      <c r="A341" s="257"/>
      <c r="B341" s="114" t="s">
        <v>971</v>
      </c>
      <c r="C341" s="115" t="s">
        <v>1846</v>
      </c>
      <c r="D341" s="110">
        <f>+'Alimentazione CE Costi'!K381+'Alimentazione CE Costi'!K382</f>
        <v>96162.45</v>
      </c>
      <c r="E341" s="110">
        <f>+'Alimentazione CE Costi'!N381+'Alimentazione CE Costi'!N382</f>
        <v>103664.52</v>
      </c>
      <c r="F341" s="110">
        <f t="shared" si="58"/>
        <v>-7502.070000000007</v>
      </c>
      <c r="G341" s="76"/>
      <c r="H341" s="270"/>
      <c r="I341" s="111"/>
      <c r="K341" s="107"/>
      <c r="M341" s="111"/>
    </row>
    <row r="342" spans="1:13" ht="18.75">
      <c r="A342" s="257"/>
      <c r="B342" s="114" t="s">
        <v>975</v>
      </c>
      <c r="C342" s="115" t="s">
        <v>1847</v>
      </c>
      <c r="D342" s="110">
        <f>+'Alimentazione CE Costi'!K383</f>
        <v>837701.04999999993</v>
      </c>
      <c r="E342" s="110">
        <f>+'Alimentazione CE Costi'!N383</f>
        <v>829798.66</v>
      </c>
      <c r="F342" s="110">
        <f t="shared" si="58"/>
        <v>7902.3899999998976</v>
      </c>
      <c r="G342" s="76"/>
      <c r="H342" s="270"/>
      <c r="I342" s="111"/>
      <c r="K342" s="107"/>
      <c r="M342" s="111"/>
    </row>
    <row r="343" spans="1:13" ht="18.75">
      <c r="A343" s="257"/>
      <c r="B343" s="114" t="s">
        <v>977</v>
      </c>
      <c r="C343" s="115" t="s">
        <v>1848</v>
      </c>
      <c r="D343" s="110">
        <f>+ROUND(SUM('Alimentazione CE Costi'!K385:K389),2)</f>
        <v>187344.5</v>
      </c>
      <c r="E343" s="110">
        <f>+ROUND(SUM('Alimentazione CE Costi'!N385:N389),2)</f>
        <v>184159.7</v>
      </c>
      <c r="F343" s="110">
        <f t="shared" si="58"/>
        <v>3184.7999999999884</v>
      </c>
      <c r="G343" s="76"/>
      <c r="H343" s="270"/>
      <c r="I343" s="111"/>
      <c r="K343" s="107"/>
      <c r="M343" s="111"/>
    </row>
    <row r="344" spans="1:13" ht="18.75">
      <c r="A344" s="257"/>
      <c r="B344" s="157" t="s">
        <v>983</v>
      </c>
      <c r="C344" s="158" t="s">
        <v>1849</v>
      </c>
      <c r="D344" s="156">
        <f t="shared" ref="D344:E344" si="69">+D345+D346</f>
        <v>88601.73000000001</v>
      </c>
      <c r="E344" s="156">
        <f t="shared" si="69"/>
        <v>85513.96</v>
      </c>
      <c r="F344" s="156">
        <f t="shared" si="58"/>
        <v>3087.7700000000041</v>
      </c>
      <c r="G344" s="76" t="s">
        <v>2126</v>
      </c>
      <c r="H344" s="270"/>
      <c r="I344" s="111"/>
      <c r="K344" s="107"/>
      <c r="M344" s="111"/>
    </row>
    <row r="345" spans="1:13" ht="18.75">
      <c r="A345" s="257"/>
      <c r="B345" s="116" t="s">
        <v>985</v>
      </c>
      <c r="C345" s="117" t="s">
        <v>1850</v>
      </c>
      <c r="D345" s="110">
        <f>+'Alimentazione CE Costi'!K391</f>
        <v>0</v>
      </c>
      <c r="E345" s="110">
        <f>+'Alimentazione CE Costi'!N391</f>
        <v>0</v>
      </c>
      <c r="F345" s="110">
        <f t="shared" si="58"/>
        <v>0</v>
      </c>
      <c r="G345" s="76"/>
      <c r="H345" s="270"/>
      <c r="I345" s="124"/>
      <c r="K345" s="107"/>
      <c r="M345" s="111"/>
    </row>
    <row r="346" spans="1:13" ht="18.75">
      <c r="A346" s="257"/>
      <c r="B346" s="116" t="s">
        <v>987</v>
      </c>
      <c r="C346" s="117" t="s">
        <v>1851</v>
      </c>
      <c r="D346" s="110">
        <f>+'Alimentazione CE Costi'!K392</f>
        <v>88601.73000000001</v>
      </c>
      <c r="E346" s="110">
        <f>+'Alimentazione CE Costi'!N392</f>
        <v>85513.96</v>
      </c>
      <c r="F346" s="110">
        <f t="shared" ref="F346:F409" si="70">+D346-E346</f>
        <v>3087.7700000000041</v>
      </c>
      <c r="G346" s="76"/>
      <c r="H346" s="270"/>
      <c r="I346" s="111"/>
      <c r="K346" s="107"/>
      <c r="M346" s="111"/>
    </row>
    <row r="347" spans="1:13" ht="18.75">
      <c r="A347" s="257"/>
      <c r="B347" s="157" t="s">
        <v>989</v>
      </c>
      <c r="C347" s="158" t="s">
        <v>1852</v>
      </c>
      <c r="D347" s="156">
        <f t="shared" ref="D347:E347" si="71">+D348+D349+D350</f>
        <v>3424856.36</v>
      </c>
      <c r="E347" s="156">
        <f t="shared" si="71"/>
        <v>3595750.47</v>
      </c>
      <c r="F347" s="156">
        <f t="shared" si="70"/>
        <v>-170894.11000000034</v>
      </c>
      <c r="G347" s="76" t="s">
        <v>2126</v>
      </c>
      <c r="H347" s="270"/>
      <c r="I347" s="111"/>
      <c r="K347" s="107"/>
      <c r="M347" s="111"/>
    </row>
    <row r="348" spans="1:13" ht="18.75">
      <c r="A348" s="257" t="s">
        <v>1538</v>
      </c>
      <c r="B348" s="116" t="s">
        <v>991</v>
      </c>
      <c r="C348" s="117" t="s">
        <v>1853</v>
      </c>
      <c r="D348" s="110">
        <f>+'Alimentazione CE Costi'!K394</f>
        <v>454637</v>
      </c>
      <c r="E348" s="110">
        <f>+'Alimentazione CE Costi'!N394</f>
        <v>443700.33</v>
      </c>
      <c r="F348" s="110">
        <f t="shared" si="70"/>
        <v>10936.669999999984</v>
      </c>
      <c r="G348" s="76"/>
      <c r="H348" s="270"/>
      <c r="I348" s="111"/>
      <c r="K348" s="107"/>
      <c r="M348" s="111"/>
    </row>
    <row r="349" spans="1:13" ht="18.75">
      <c r="A349" s="257"/>
      <c r="B349" s="116" t="s">
        <v>993</v>
      </c>
      <c r="C349" s="117" t="s">
        <v>1854</v>
      </c>
      <c r="D349" s="110">
        <f>+'Alimentazione CE Costi'!K396+'Alimentazione CE Costi'!K397</f>
        <v>0</v>
      </c>
      <c r="E349" s="110">
        <f>+'Alimentazione CE Costi'!N396+'Alimentazione CE Costi'!N397</f>
        <v>0</v>
      </c>
      <c r="F349" s="110">
        <f t="shared" si="70"/>
        <v>0</v>
      </c>
      <c r="G349" s="76"/>
      <c r="H349" s="270"/>
      <c r="I349" s="111"/>
      <c r="K349" s="107"/>
      <c r="M349" s="111"/>
    </row>
    <row r="350" spans="1:13" ht="18.75">
      <c r="A350" s="257"/>
      <c r="B350" s="116" t="s">
        <v>997</v>
      </c>
      <c r="C350" s="117" t="s">
        <v>1855</v>
      </c>
      <c r="D350" s="110">
        <f>+ROUND(SUM('Alimentazione CE Costi'!K399:K413),2)</f>
        <v>2970219.36</v>
      </c>
      <c r="E350" s="110">
        <f>+ROUND(SUM('Alimentazione CE Costi'!N399:N413),2)</f>
        <v>3152050.14</v>
      </c>
      <c r="F350" s="110">
        <f t="shared" si="70"/>
        <v>-181830.78000000026</v>
      </c>
      <c r="G350" s="76"/>
      <c r="H350" s="270"/>
      <c r="I350" s="111"/>
      <c r="K350" s="107"/>
      <c r="M350" s="111"/>
    </row>
    <row r="351" spans="1:13" ht="18.75">
      <c r="A351" s="257"/>
      <c r="B351" s="166" t="s">
        <v>1013</v>
      </c>
      <c r="C351" s="167" t="s">
        <v>1856</v>
      </c>
      <c r="D351" s="153">
        <f t="shared" ref="D351:E351" si="72">+D352+D353+D354+D361</f>
        <v>315158.77</v>
      </c>
      <c r="E351" s="153">
        <f t="shared" si="72"/>
        <v>345258.48</v>
      </c>
      <c r="F351" s="153">
        <f t="shared" si="70"/>
        <v>-30099.709999999963</v>
      </c>
      <c r="G351" s="76" t="s">
        <v>2126</v>
      </c>
      <c r="H351" s="270"/>
      <c r="I351" s="111"/>
      <c r="K351" s="107"/>
      <c r="M351" s="111"/>
    </row>
    <row r="352" spans="1:13" ht="18.75">
      <c r="A352" s="257" t="s">
        <v>1538</v>
      </c>
      <c r="B352" s="114" t="s">
        <v>1015</v>
      </c>
      <c r="C352" s="115" t="s">
        <v>1857</v>
      </c>
      <c r="D352" s="110">
        <f>+'Alimentazione CE Costi'!K415</f>
        <v>17000</v>
      </c>
      <c r="E352" s="110">
        <f>+'Alimentazione CE Costi'!N415</f>
        <v>17000</v>
      </c>
      <c r="F352" s="110">
        <f t="shared" si="70"/>
        <v>0</v>
      </c>
      <c r="G352" s="76"/>
      <c r="H352" s="270"/>
      <c r="I352" s="111"/>
      <c r="K352" s="107"/>
      <c r="M352" s="111"/>
    </row>
    <row r="353" spans="1:13" ht="18.75">
      <c r="A353" s="257"/>
      <c r="B353" s="114" t="s">
        <v>1017</v>
      </c>
      <c r="C353" s="115" t="s">
        <v>1858</v>
      </c>
      <c r="D353" s="110">
        <f>+'Alimentazione CE Costi'!K416</f>
        <v>0</v>
      </c>
      <c r="E353" s="110">
        <f>+'Alimentazione CE Costi'!N416</f>
        <v>0</v>
      </c>
      <c r="F353" s="110">
        <f t="shared" si="70"/>
        <v>0</v>
      </c>
      <c r="G353" s="76"/>
      <c r="H353" s="270"/>
      <c r="I353" s="111"/>
      <c r="K353" s="107"/>
      <c r="M353" s="111"/>
    </row>
    <row r="354" spans="1:13" ht="18.75">
      <c r="A354" s="257"/>
      <c r="B354" s="157" t="s">
        <v>1019</v>
      </c>
      <c r="C354" s="158" t="s">
        <v>1859</v>
      </c>
      <c r="D354" s="156">
        <f t="shared" ref="D354:E354" si="73">SUM(D355:D360)</f>
        <v>298158.77</v>
      </c>
      <c r="E354" s="156">
        <f t="shared" si="73"/>
        <v>328258.48</v>
      </c>
      <c r="F354" s="156">
        <f t="shared" si="70"/>
        <v>-30099.709999999963</v>
      </c>
      <c r="G354" s="76" t="s">
        <v>2126</v>
      </c>
      <c r="H354" s="270"/>
      <c r="I354" s="111"/>
      <c r="K354" s="107"/>
      <c r="M354" s="111"/>
    </row>
    <row r="355" spans="1:13" ht="18.75">
      <c r="A355" s="257"/>
      <c r="B355" s="116" t="s">
        <v>1021</v>
      </c>
      <c r="C355" s="117" t="s">
        <v>1860</v>
      </c>
      <c r="D355" s="110">
        <f>+'Alimentazione CE Costi'!K419+'Alimentazione CE Costi'!K420+'Alimentazione CE Costi'!K421+'Alimentazione CE Costi'!K422+'Alimentazione CE Costi'!K423</f>
        <v>7884.87</v>
      </c>
      <c r="E355" s="110">
        <f>+'Alimentazione CE Costi'!N419+'Alimentazione CE Costi'!N420+'Alimentazione CE Costi'!N421+'Alimentazione CE Costi'!N422+'Alimentazione CE Costi'!N423</f>
        <v>8500</v>
      </c>
      <c r="F355" s="110">
        <f t="shared" si="70"/>
        <v>-615.13000000000011</v>
      </c>
      <c r="G355" s="76"/>
      <c r="H355" s="270"/>
      <c r="I355" s="111"/>
      <c r="K355" s="107"/>
      <c r="M355" s="111"/>
    </row>
    <row r="356" spans="1:13" ht="18.75">
      <c r="A356" s="257"/>
      <c r="B356" s="116" t="s">
        <v>1028</v>
      </c>
      <c r="C356" s="117" t="s">
        <v>1861</v>
      </c>
      <c r="D356" s="110">
        <f>+'Alimentazione CE Costi'!K424</f>
        <v>0</v>
      </c>
      <c r="E356" s="110">
        <f>+'Alimentazione CE Costi'!N424</f>
        <v>0</v>
      </c>
      <c r="F356" s="110">
        <f t="shared" si="70"/>
        <v>0</v>
      </c>
      <c r="G356" s="76"/>
      <c r="H356" s="270"/>
      <c r="I356" s="111"/>
      <c r="K356" s="107"/>
      <c r="M356" s="111"/>
    </row>
    <row r="357" spans="1:13" ht="18.75">
      <c r="A357" s="257"/>
      <c r="B357" s="116" t="s">
        <v>1030</v>
      </c>
      <c r="C357" s="117" t="s">
        <v>1862</v>
      </c>
      <c r="D357" s="110">
        <f>+'Alimentazione CE Costi'!K425</f>
        <v>0</v>
      </c>
      <c r="E357" s="110">
        <f>+'Alimentazione CE Costi'!N425</f>
        <v>0</v>
      </c>
      <c r="F357" s="110">
        <f t="shared" si="70"/>
        <v>0</v>
      </c>
      <c r="G357" s="76"/>
      <c r="H357" s="270"/>
      <c r="I357" s="111"/>
      <c r="K357" s="107"/>
      <c r="M357" s="111"/>
    </row>
    <row r="358" spans="1:13" ht="18.75">
      <c r="A358" s="257"/>
      <c r="B358" s="116" t="s">
        <v>1032</v>
      </c>
      <c r="C358" s="117" t="s">
        <v>1863</v>
      </c>
      <c r="D358" s="110">
        <f>+'Alimentazione CE Costi'!K426</f>
        <v>257773.90000000002</v>
      </c>
      <c r="E358" s="110">
        <f>+'Alimentazione CE Costi'!N426</f>
        <v>287258.48</v>
      </c>
      <c r="F358" s="110">
        <f t="shared" si="70"/>
        <v>-29484.579999999958</v>
      </c>
      <c r="G358" s="76"/>
      <c r="H358" s="270"/>
      <c r="I358" s="111"/>
      <c r="K358" s="107"/>
      <c r="M358" s="111"/>
    </row>
    <row r="359" spans="1:13" ht="18.75">
      <c r="A359" s="257"/>
      <c r="B359" s="116" t="s">
        <v>1034</v>
      </c>
      <c r="C359" s="117" t="s">
        <v>1864</v>
      </c>
      <c r="D359" s="120">
        <f>+SUM('Alimentazione CE Costi'!K428:K432)</f>
        <v>32500</v>
      </c>
      <c r="E359" s="120">
        <f>+SUM('Alimentazione CE Costi'!N428:N432)</f>
        <v>32500</v>
      </c>
      <c r="F359" s="120">
        <f t="shared" si="70"/>
        <v>0</v>
      </c>
      <c r="G359" s="76"/>
      <c r="H359" s="270"/>
      <c r="I359" s="111"/>
      <c r="K359" s="107"/>
      <c r="M359" s="111"/>
    </row>
    <row r="360" spans="1:13" ht="25.5">
      <c r="A360" s="257"/>
      <c r="B360" s="116" t="s">
        <v>1040</v>
      </c>
      <c r="C360" s="117" t="s">
        <v>1865</v>
      </c>
      <c r="D360" s="110">
        <f>+'Alimentazione CE Costi'!K433</f>
        <v>0</v>
      </c>
      <c r="E360" s="110">
        <f>+'Alimentazione CE Costi'!N433</f>
        <v>0</v>
      </c>
      <c r="F360" s="110">
        <f t="shared" si="70"/>
        <v>0</v>
      </c>
      <c r="G360" s="76"/>
      <c r="H360" s="270"/>
      <c r="I360" s="111"/>
      <c r="K360" s="107"/>
      <c r="M360" s="111"/>
    </row>
    <row r="361" spans="1:13" ht="18.75">
      <c r="A361" s="257"/>
      <c r="B361" s="157" t="s">
        <v>1042</v>
      </c>
      <c r="C361" s="158" t="s">
        <v>1866</v>
      </c>
      <c r="D361" s="156">
        <f t="shared" ref="D361:E361" si="74">SUM(D362:D364)</f>
        <v>0</v>
      </c>
      <c r="E361" s="156">
        <f t="shared" si="74"/>
        <v>0</v>
      </c>
      <c r="F361" s="156">
        <f t="shared" si="70"/>
        <v>0</v>
      </c>
      <c r="G361" s="76" t="s">
        <v>2126</v>
      </c>
      <c r="H361" s="270"/>
      <c r="I361" s="111"/>
      <c r="K361" s="107"/>
      <c r="M361" s="111"/>
    </row>
    <row r="362" spans="1:13" ht="25.5">
      <c r="A362" s="257" t="s">
        <v>1538</v>
      </c>
      <c r="B362" s="116" t="s">
        <v>1044</v>
      </c>
      <c r="C362" s="117" t="s">
        <v>1867</v>
      </c>
      <c r="D362" s="110">
        <f>+'Alimentazione CE Costi'!K435</f>
        <v>0</v>
      </c>
      <c r="E362" s="110">
        <f>+'Alimentazione CE Costi'!N435</f>
        <v>0</v>
      </c>
      <c r="F362" s="110">
        <f t="shared" si="70"/>
        <v>0</v>
      </c>
      <c r="G362" s="76"/>
      <c r="H362" s="270"/>
      <c r="I362" s="111"/>
      <c r="K362" s="107"/>
      <c r="M362" s="111"/>
    </row>
    <row r="363" spans="1:13" ht="25.5">
      <c r="A363" s="257"/>
      <c r="B363" s="116" t="s">
        <v>1046</v>
      </c>
      <c r="C363" s="117" t="s">
        <v>1868</v>
      </c>
      <c r="D363" s="110">
        <f>+'Alimentazione CE Costi'!K436</f>
        <v>0</v>
      </c>
      <c r="E363" s="110">
        <f>+'Alimentazione CE Costi'!N436</f>
        <v>0</v>
      </c>
      <c r="F363" s="110">
        <f t="shared" si="70"/>
        <v>0</v>
      </c>
      <c r="G363" s="76"/>
      <c r="H363" s="270"/>
      <c r="I363" s="111"/>
      <c r="K363" s="107"/>
      <c r="M363" s="111"/>
    </row>
    <row r="364" spans="1:13" ht="25.5">
      <c r="A364" s="257" t="s">
        <v>1587</v>
      </c>
      <c r="B364" s="116" t="s">
        <v>1048</v>
      </c>
      <c r="C364" s="117" t="s">
        <v>1869</v>
      </c>
      <c r="D364" s="110">
        <f>+'Alimentazione CE Costi'!K437</f>
        <v>0</v>
      </c>
      <c r="E364" s="110">
        <f>+'Alimentazione CE Costi'!N437</f>
        <v>0</v>
      </c>
      <c r="F364" s="110">
        <f t="shared" si="70"/>
        <v>0</v>
      </c>
      <c r="G364" s="76"/>
      <c r="H364" s="270"/>
      <c r="I364" s="111"/>
      <c r="K364" s="107"/>
      <c r="M364" s="111"/>
    </row>
    <row r="365" spans="1:13" ht="18.75">
      <c r="A365" s="257"/>
      <c r="B365" s="166" t="s">
        <v>1050</v>
      </c>
      <c r="C365" s="167" t="s">
        <v>1870</v>
      </c>
      <c r="D365" s="153">
        <f t="shared" ref="D365:E365" si="75">+D366+D367</f>
        <v>212070.33000000002</v>
      </c>
      <c r="E365" s="153">
        <f t="shared" si="75"/>
        <v>93000</v>
      </c>
      <c r="F365" s="153">
        <f t="shared" si="70"/>
        <v>119070.33000000002</v>
      </c>
      <c r="G365" s="76" t="s">
        <v>2126</v>
      </c>
      <c r="H365" s="270"/>
      <c r="I365" s="111"/>
      <c r="K365" s="107"/>
      <c r="M365" s="111"/>
    </row>
    <row r="366" spans="1:13" ht="18.75">
      <c r="A366" s="257"/>
      <c r="B366" s="114" t="s">
        <v>1052</v>
      </c>
      <c r="C366" s="115" t="s">
        <v>1871</v>
      </c>
      <c r="D366" s="110">
        <f>+'Alimentazione CE Costi'!K439</f>
        <v>17625</v>
      </c>
      <c r="E366" s="110">
        <f>+'Alimentazione CE Costi'!N439</f>
        <v>19000</v>
      </c>
      <c r="F366" s="110">
        <f t="shared" si="70"/>
        <v>-1375</v>
      </c>
      <c r="G366" s="76"/>
      <c r="H366" s="270"/>
      <c r="I366" s="111"/>
      <c r="K366" s="107"/>
      <c r="M366" s="111"/>
    </row>
    <row r="367" spans="1:13" ht="18.75">
      <c r="A367" s="257"/>
      <c r="B367" s="114" t="s">
        <v>1054</v>
      </c>
      <c r="C367" s="115" t="s">
        <v>1872</v>
      </c>
      <c r="D367" s="110">
        <f>+'Alimentazione CE Costi'!K440</f>
        <v>194445.33000000002</v>
      </c>
      <c r="E367" s="110">
        <f>+'Alimentazione CE Costi'!N440</f>
        <v>74000</v>
      </c>
      <c r="F367" s="110">
        <f t="shared" si="70"/>
        <v>120445.33000000002</v>
      </c>
      <c r="G367" s="76"/>
      <c r="H367" s="270"/>
      <c r="I367" s="111"/>
      <c r="K367" s="107"/>
      <c r="M367" s="111"/>
    </row>
    <row r="368" spans="1:13" ht="18.75">
      <c r="A368" s="257"/>
      <c r="B368" s="145" t="s">
        <v>1873</v>
      </c>
      <c r="C368" s="146" t="s">
        <v>1874</v>
      </c>
      <c r="D368" s="147">
        <f t="shared" ref="D368:E368" si="76">SUM(D369:D375)</f>
        <v>1966212.09</v>
      </c>
      <c r="E368" s="147">
        <f t="shared" si="76"/>
        <v>1927352.65</v>
      </c>
      <c r="F368" s="147">
        <f t="shared" si="70"/>
        <v>38859.440000000177</v>
      </c>
      <c r="G368" s="76" t="s">
        <v>2126</v>
      </c>
      <c r="H368" s="270"/>
      <c r="I368" s="111"/>
      <c r="K368" s="107"/>
      <c r="M368" s="111"/>
    </row>
    <row r="369" spans="1:13" ht="18.75">
      <c r="A369" s="257"/>
      <c r="B369" s="112" t="s">
        <v>1057</v>
      </c>
      <c r="C369" s="113" t="s">
        <v>1875</v>
      </c>
      <c r="D369" s="110">
        <f>+'Alimentazione CE Costi'!K442</f>
        <v>55657.87</v>
      </c>
      <c r="E369" s="110">
        <f>+'Alimentazione CE Costi'!N442</f>
        <v>60270</v>
      </c>
      <c r="F369" s="110">
        <f t="shared" si="70"/>
        <v>-4612.1299999999974</v>
      </c>
      <c r="G369" s="76"/>
      <c r="H369" s="270"/>
      <c r="I369" s="111"/>
      <c r="K369" s="107"/>
      <c r="M369" s="111"/>
    </row>
    <row r="370" spans="1:13" ht="18.75">
      <c r="A370" s="257"/>
      <c r="B370" s="112" t="s">
        <v>1059</v>
      </c>
      <c r="C370" s="113" t="s">
        <v>1876</v>
      </c>
      <c r="D370" s="110">
        <f>+'Alimentazione CE Costi'!K444+'Alimentazione CE Costi'!K445+'Alimentazione CE Costi'!K446</f>
        <v>197347.98</v>
      </c>
      <c r="E370" s="110">
        <f>+'Alimentazione CE Costi'!N444+'Alimentazione CE Costi'!N445+'Alimentazione CE Costi'!N446</f>
        <v>212474</v>
      </c>
      <c r="F370" s="110">
        <f t="shared" si="70"/>
        <v>-15126.01999999999</v>
      </c>
      <c r="G370" s="76"/>
      <c r="H370" s="270"/>
      <c r="I370" s="111"/>
      <c r="K370" s="107"/>
      <c r="M370" s="111"/>
    </row>
    <row r="371" spans="1:13" ht="18.75">
      <c r="A371" s="257"/>
      <c r="B371" s="112" t="s">
        <v>1064</v>
      </c>
      <c r="C371" s="113" t="s">
        <v>1877</v>
      </c>
      <c r="D371" s="110">
        <f>+'Alimentazione CE Costi'!K447</f>
        <v>1469044.52</v>
      </c>
      <c r="E371" s="110">
        <f>+'Alimentazione CE Costi'!N447</f>
        <v>1528000.98</v>
      </c>
      <c r="F371" s="110">
        <f t="shared" si="70"/>
        <v>-58956.459999999963</v>
      </c>
      <c r="G371" s="76"/>
      <c r="H371" s="270"/>
      <c r="I371" s="111"/>
      <c r="K371" s="107"/>
      <c r="M371" s="111"/>
    </row>
    <row r="372" spans="1:13" ht="18.75">
      <c r="A372" s="257"/>
      <c r="B372" s="112" t="s">
        <v>1066</v>
      </c>
      <c r="C372" s="113" t="s">
        <v>1878</v>
      </c>
      <c r="D372" s="110">
        <f>+'Alimentazione CE Costi'!K448</f>
        <v>0</v>
      </c>
      <c r="E372" s="110">
        <f>+'Alimentazione CE Costi'!N448</f>
        <v>0</v>
      </c>
      <c r="F372" s="110">
        <f t="shared" si="70"/>
        <v>0</v>
      </c>
      <c r="G372" s="76"/>
      <c r="H372" s="270"/>
      <c r="I372" s="111"/>
      <c r="K372" s="107"/>
      <c r="M372" s="111"/>
    </row>
    <row r="373" spans="1:13" ht="18.75">
      <c r="A373" s="257"/>
      <c r="B373" s="112" t="s">
        <v>1068</v>
      </c>
      <c r="C373" s="113" t="s">
        <v>1879</v>
      </c>
      <c r="D373" s="110">
        <f>+'Alimentazione CE Costi'!K449</f>
        <v>1447.79</v>
      </c>
      <c r="E373" s="110">
        <f>+'Alimentazione CE Costi'!N449</f>
        <v>1560.79</v>
      </c>
      <c r="F373" s="110">
        <f t="shared" si="70"/>
        <v>-113</v>
      </c>
      <c r="G373" s="76"/>
      <c r="H373" s="270"/>
      <c r="I373" s="111"/>
      <c r="K373" s="107"/>
      <c r="M373" s="111"/>
    </row>
    <row r="374" spans="1:13" ht="18.75">
      <c r="A374" s="257"/>
      <c r="B374" s="112" t="s">
        <v>1070</v>
      </c>
      <c r="C374" s="113" t="s">
        <v>1880</v>
      </c>
      <c r="D374" s="110">
        <f>+'Alimentazione CE Costi'!K451+'Alimentazione CE Costi'!K452+'Alimentazione CE Costi'!K453</f>
        <v>242713.93</v>
      </c>
      <c r="E374" s="110">
        <f>+'Alimentazione CE Costi'!N451+'Alimentazione CE Costi'!N452+'Alimentazione CE Costi'!N453</f>
        <v>125046.87999999999</v>
      </c>
      <c r="F374" s="110">
        <f t="shared" si="70"/>
        <v>117667.05</v>
      </c>
      <c r="G374" s="76"/>
      <c r="H374" s="270"/>
      <c r="I374" s="111"/>
      <c r="K374" s="107"/>
      <c r="M374" s="111"/>
    </row>
    <row r="375" spans="1:13" ht="18.75">
      <c r="A375" s="263" t="s">
        <v>1538</v>
      </c>
      <c r="B375" s="112" t="s">
        <v>1074</v>
      </c>
      <c r="C375" s="113" t="s">
        <v>1881</v>
      </c>
      <c r="D375" s="110">
        <f>+'Alimentazione CE Costi'!K454</f>
        <v>0</v>
      </c>
      <c r="E375" s="110">
        <f>+'Alimentazione CE Costi'!N454</f>
        <v>0</v>
      </c>
      <c r="F375" s="110">
        <f t="shared" si="70"/>
        <v>0</v>
      </c>
      <c r="G375" s="76"/>
      <c r="H375" s="270"/>
      <c r="I375" s="111"/>
      <c r="K375" s="107"/>
      <c r="M375" s="111"/>
    </row>
    <row r="376" spans="1:13" ht="18.75">
      <c r="A376" s="257"/>
      <c r="B376" s="145" t="s">
        <v>1075</v>
      </c>
      <c r="C376" s="146" t="s">
        <v>1882</v>
      </c>
      <c r="D376" s="147">
        <f t="shared" ref="D376:E376" si="77">+D377+D378+D381+D384+D385</f>
        <v>1917702.47</v>
      </c>
      <c r="E376" s="147">
        <f t="shared" si="77"/>
        <v>1111979.55</v>
      </c>
      <c r="F376" s="147">
        <f t="shared" si="70"/>
        <v>805722.91999999993</v>
      </c>
      <c r="G376" s="76" t="s">
        <v>2126</v>
      </c>
      <c r="H376" s="270"/>
      <c r="I376" s="111"/>
      <c r="K376" s="107"/>
      <c r="M376" s="111"/>
    </row>
    <row r="377" spans="1:13" ht="18.75">
      <c r="A377" s="257"/>
      <c r="B377" s="112" t="s">
        <v>1077</v>
      </c>
      <c r="C377" s="113" t="s">
        <v>1883</v>
      </c>
      <c r="D377" s="110">
        <f>+'Alimentazione CE Costi'!K457+'Alimentazione CE Costi'!K458</f>
        <v>32725.119999999999</v>
      </c>
      <c r="E377" s="110">
        <f>+'Alimentazione CE Costi'!N457+'Alimentazione CE Costi'!N458</f>
        <v>35278.160000000003</v>
      </c>
      <c r="F377" s="110">
        <f t="shared" si="70"/>
        <v>-2553.0400000000045</v>
      </c>
      <c r="G377" s="76"/>
      <c r="H377" s="270"/>
      <c r="I377" s="111"/>
      <c r="K377" s="107"/>
      <c r="M377" s="111"/>
    </row>
    <row r="378" spans="1:13" ht="18.75">
      <c r="A378" s="257"/>
      <c r="B378" s="140" t="s">
        <v>1081</v>
      </c>
      <c r="C378" s="141" t="s">
        <v>1884</v>
      </c>
      <c r="D378" s="139">
        <f t="shared" ref="D378:E378" si="78">+D379+D380</f>
        <v>1551377.17</v>
      </c>
      <c r="E378" s="139">
        <f t="shared" si="78"/>
        <v>936486.62</v>
      </c>
      <c r="F378" s="139">
        <f t="shared" si="70"/>
        <v>614890.54999999993</v>
      </c>
      <c r="G378" s="76" t="s">
        <v>2126</v>
      </c>
      <c r="H378" s="270"/>
      <c r="I378" s="111"/>
      <c r="K378" s="107"/>
      <c r="M378" s="111"/>
    </row>
    <row r="379" spans="1:13" ht="18.75">
      <c r="A379" s="257"/>
      <c r="B379" s="114" t="s">
        <v>1083</v>
      </c>
      <c r="C379" s="115" t="s">
        <v>1885</v>
      </c>
      <c r="D379" s="110">
        <f>+'Alimentazione CE Costi'!K460</f>
        <v>1355670.79</v>
      </c>
      <c r="E379" s="110">
        <f>+'Alimentazione CE Costi'!N460</f>
        <v>723931.77</v>
      </c>
      <c r="F379" s="110">
        <f t="shared" si="70"/>
        <v>631739.02</v>
      </c>
      <c r="G379" s="76"/>
      <c r="H379" s="270"/>
      <c r="I379" s="111"/>
      <c r="K379" s="107"/>
      <c r="M379" s="111"/>
    </row>
    <row r="380" spans="1:13" ht="18.75">
      <c r="A380" s="257"/>
      <c r="B380" s="114" t="s">
        <v>1085</v>
      </c>
      <c r="C380" s="115" t="s">
        <v>1886</v>
      </c>
      <c r="D380" s="110">
        <f>+ROUND(SUM('Alimentazione CE Costi'!K462:K465),2)</f>
        <v>195706.38</v>
      </c>
      <c r="E380" s="110">
        <f>+ROUND(SUM('Alimentazione CE Costi'!N462:N465),2)</f>
        <v>212554.85</v>
      </c>
      <c r="F380" s="110">
        <f t="shared" si="70"/>
        <v>-16848.47</v>
      </c>
      <c r="G380" s="76"/>
      <c r="H380" s="270"/>
      <c r="I380" s="111"/>
      <c r="K380" s="107"/>
      <c r="M380" s="111"/>
    </row>
    <row r="381" spans="1:13" ht="18.75">
      <c r="A381" s="257"/>
      <c r="B381" s="140" t="s">
        <v>1091</v>
      </c>
      <c r="C381" s="141" t="s">
        <v>1887</v>
      </c>
      <c r="D381" s="139">
        <f t="shared" ref="D381:E381" si="79">+D382+D383</f>
        <v>100000</v>
      </c>
      <c r="E381" s="139">
        <f t="shared" si="79"/>
        <v>14302.55</v>
      </c>
      <c r="F381" s="139">
        <f t="shared" si="70"/>
        <v>85697.45</v>
      </c>
      <c r="G381" s="76" t="s">
        <v>2126</v>
      </c>
      <c r="H381" s="270"/>
      <c r="I381" s="111"/>
      <c r="K381" s="107"/>
      <c r="M381" s="111"/>
    </row>
    <row r="382" spans="1:13" ht="18.75">
      <c r="A382" s="257"/>
      <c r="B382" s="114" t="s">
        <v>1093</v>
      </c>
      <c r="C382" s="115" t="s">
        <v>1888</v>
      </c>
      <c r="D382" s="110">
        <f>+'Alimentazione CE Costi'!K468+'Alimentazione CE Costi'!K469</f>
        <v>100000</v>
      </c>
      <c r="E382" s="110">
        <f>+'Alimentazione CE Costi'!N468+'Alimentazione CE Costi'!N469</f>
        <v>14302.55</v>
      </c>
      <c r="F382" s="110">
        <f t="shared" si="70"/>
        <v>85697.45</v>
      </c>
      <c r="G382" s="76"/>
      <c r="H382" s="270"/>
      <c r="I382" s="111"/>
      <c r="K382" s="107"/>
      <c r="M382" s="111"/>
    </row>
    <row r="383" spans="1:13" ht="18.75">
      <c r="A383" s="257"/>
      <c r="B383" s="114" t="s">
        <v>1097</v>
      </c>
      <c r="C383" s="115" t="s">
        <v>1889</v>
      </c>
      <c r="D383" s="110">
        <f>+'Alimentazione CE Costi'!K471+'Alimentazione CE Costi'!K472</f>
        <v>0</v>
      </c>
      <c r="E383" s="110">
        <f>+'Alimentazione CE Costi'!N471+'Alimentazione CE Costi'!N472</f>
        <v>0</v>
      </c>
      <c r="F383" s="110">
        <f t="shared" si="70"/>
        <v>0</v>
      </c>
      <c r="G383" s="76"/>
      <c r="H383" s="270"/>
      <c r="I383" s="111"/>
      <c r="K383" s="107"/>
      <c r="M383" s="111"/>
    </row>
    <row r="384" spans="1:13" ht="18.75">
      <c r="A384" s="259"/>
      <c r="B384" s="112" t="s">
        <v>1099</v>
      </c>
      <c r="C384" s="113" t="s">
        <v>1890</v>
      </c>
      <c r="D384" s="110">
        <f>+'Alimentazione CE Costi'!K473</f>
        <v>233600.18</v>
      </c>
      <c r="E384" s="110">
        <f>+'Alimentazione CE Costi'!N473</f>
        <v>125912.22</v>
      </c>
      <c r="F384" s="110">
        <f t="shared" si="70"/>
        <v>107687.95999999999</v>
      </c>
      <c r="G384" s="448"/>
      <c r="H384" s="270"/>
      <c r="I384" s="111"/>
      <c r="K384" s="107"/>
      <c r="M384" s="111"/>
    </row>
    <row r="385" spans="1:13" ht="18.75">
      <c r="A385" s="264" t="s">
        <v>1538</v>
      </c>
      <c r="B385" s="112" t="s">
        <v>1101</v>
      </c>
      <c r="C385" s="113" t="s">
        <v>1891</v>
      </c>
      <c r="D385" s="110">
        <f>+'Alimentazione CE Costi'!K474</f>
        <v>0</v>
      </c>
      <c r="E385" s="110">
        <f>+'Alimentazione CE Costi'!N474</f>
        <v>0</v>
      </c>
      <c r="F385" s="110">
        <f t="shared" si="70"/>
        <v>0</v>
      </c>
      <c r="G385" s="448"/>
      <c r="H385" s="270"/>
      <c r="I385" s="111"/>
      <c r="K385" s="107"/>
      <c r="M385" s="111"/>
    </row>
    <row r="386" spans="1:13" ht="18.75">
      <c r="A386" s="257"/>
      <c r="B386" s="168" t="s">
        <v>1892</v>
      </c>
      <c r="C386" s="169" t="s">
        <v>1893</v>
      </c>
      <c r="D386" s="170">
        <f t="shared" ref="D386:E386" si="80">+D387+D401+D410+D419</f>
        <v>45926368.940000013</v>
      </c>
      <c r="E386" s="170">
        <f t="shared" si="80"/>
        <v>43017827.20000001</v>
      </c>
      <c r="F386" s="170">
        <f t="shared" si="70"/>
        <v>2908541.7400000021</v>
      </c>
      <c r="G386" s="76" t="s">
        <v>2126</v>
      </c>
      <c r="H386" s="270"/>
      <c r="I386" s="111"/>
      <c r="K386" s="107"/>
      <c r="M386" s="111"/>
    </row>
    <row r="387" spans="1:13" ht="18.75">
      <c r="A387" s="257"/>
      <c r="B387" s="145" t="s">
        <v>1103</v>
      </c>
      <c r="C387" s="146" t="s">
        <v>1894</v>
      </c>
      <c r="D387" s="147">
        <f t="shared" ref="D387:E387" si="81">+D388+D397</f>
        <v>36916966.560000002</v>
      </c>
      <c r="E387" s="147">
        <f t="shared" si="81"/>
        <v>35174361.980000004</v>
      </c>
      <c r="F387" s="147">
        <f t="shared" si="70"/>
        <v>1742604.5799999982</v>
      </c>
      <c r="G387" s="76" t="s">
        <v>2126</v>
      </c>
      <c r="H387" s="270"/>
      <c r="I387" s="111"/>
      <c r="K387" s="107"/>
      <c r="M387" s="111"/>
    </row>
    <row r="388" spans="1:13" ht="18.75">
      <c r="A388" s="257"/>
      <c r="B388" s="140" t="s">
        <v>1105</v>
      </c>
      <c r="C388" s="141" t="s">
        <v>1895</v>
      </c>
      <c r="D388" s="139">
        <f t="shared" ref="D388:E388" si="82">+D389+D393</f>
        <v>17875206.84</v>
      </c>
      <c r="E388" s="139">
        <f t="shared" si="82"/>
        <v>16658954.65</v>
      </c>
      <c r="F388" s="139">
        <f t="shared" si="70"/>
        <v>1216252.1899999995</v>
      </c>
      <c r="G388" s="76" t="s">
        <v>2126</v>
      </c>
      <c r="H388" s="270"/>
      <c r="I388" s="111"/>
      <c r="K388" s="107"/>
      <c r="M388" s="111"/>
    </row>
    <row r="389" spans="1:13" ht="18.75">
      <c r="A389" s="257"/>
      <c r="B389" s="151" t="s">
        <v>1107</v>
      </c>
      <c r="C389" s="152" t="s">
        <v>1896</v>
      </c>
      <c r="D389" s="153">
        <f t="shared" ref="D389:E389" si="83">SUM(D390:D392)</f>
        <v>15358014.279999999</v>
      </c>
      <c r="E389" s="153">
        <f t="shared" si="83"/>
        <v>14763244.98</v>
      </c>
      <c r="F389" s="153">
        <f t="shared" si="70"/>
        <v>594769.29999999888</v>
      </c>
      <c r="G389" s="76" t="s">
        <v>2126</v>
      </c>
      <c r="H389" s="270"/>
      <c r="I389" s="111"/>
      <c r="K389" s="107"/>
      <c r="M389" s="111"/>
    </row>
    <row r="390" spans="1:13" ht="18.75">
      <c r="A390" s="257"/>
      <c r="B390" s="114" t="s">
        <v>1109</v>
      </c>
      <c r="C390" s="115" t="s">
        <v>1897</v>
      </c>
      <c r="D390" s="110">
        <f>+ROUND(SUM('Alimentazione CE Costi'!K479:K490),2)</f>
        <v>13053518.01</v>
      </c>
      <c r="E390" s="110">
        <f>+ROUND(SUM('Alimentazione CE Costi'!N479:N490),2)</f>
        <v>13333786.550000001</v>
      </c>
      <c r="F390" s="110">
        <f t="shared" si="70"/>
        <v>-280268.54000000097</v>
      </c>
      <c r="G390" s="76"/>
      <c r="H390" s="270"/>
      <c r="I390" s="111"/>
      <c r="K390" s="107"/>
      <c r="M390" s="111"/>
    </row>
    <row r="391" spans="1:13" ht="18.75">
      <c r="A391" s="257"/>
      <c r="B391" s="114" t="s">
        <v>1127</v>
      </c>
      <c r="C391" s="115" t="s">
        <v>1898</v>
      </c>
      <c r="D391" s="110">
        <f>+ROUND(SUM('Alimentazione CE Costi'!K492:K503),2)</f>
        <v>2304496.27</v>
      </c>
      <c r="E391" s="110">
        <f>+ROUND(SUM('Alimentazione CE Costi'!N492:N503),2)</f>
        <v>1429458.43</v>
      </c>
      <c r="F391" s="110">
        <f t="shared" si="70"/>
        <v>875037.84000000008</v>
      </c>
      <c r="G391" s="76"/>
      <c r="H391" s="270"/>
      <c r="I391" s="111"/>
      <c r="K391" s="107"/>
      <c r="M391" s="111"/>
    </row>
    <row r="392" spans="1:13" ht="18.75">
      <c r="A392" s="257"/>
      <c r="B392" s="114" t="s">
        <v>1129</v>
      </c>
      <c r="C392" s="115" t="s">
        <v>1899</v>
      </c>
      <c r="D392" s="110">
        <f>+'Alimentazione CE Costi'!K504</f>
        <v>0</v>
      </c>
      <c r="E392" s="110">
        <f>+'Alimentazione CE Costi'!N504</f>
        <v>0</v>
      </c>
      <c r="F392" s="110">
        <f t="shared" si="70"/>
        <v>0</v>
      </c>
      <c r="G392" s="76"/>
      <c r="H392" s="270"/>
      <c r="I392" s="111"/>
      <c r="K392" s="107"/>
      <c r="M392" s="111"/>
    </row>
    <row r="393" spans="1:13" ht="18.75">
      <c r="A393" s="257"/>
      <c r="B393" s="151" t="s">
        <v>1131</v>
      </c>
      <c r="C393" s="152" t="s">
        <v>1900</v>
      </c>
      <c r="D393" s="153">
        <f t="shared" ref="D393:E393" si="84">SUM(D394:D396)</f>
        <v>2517192.56</v>
      </c>
      <c r="E393" s="153">
        <f t="shared" si="84"/>
        <v>1895709.67</v>
      </c>
      <c r="F393" s="153">
        <f t="shared" si="70"/>
        <v>621482.89000000013</v>
      </c>
      <c r="G393" s="76" t="s">
        <v>2126</v>
      </c>
      <c r="H393" s="270"/>
      <c r="I393" s="111"/>
      <c r="K393" s="107"/>
      <c r="M393" s="111"/>
    </row>
    <row r="394" spans="1:13" ht="18.75">
      <c r="A394" s="257"/>
      <c r="B394" s="114" t="s">
        <v>1133</v>
      </c>
      <c r="C394" s="115" t="s">
        <v>1901</v>
      </c>
      <c r="D394" s="110">
        <f>+ROUND(SUM('Alimentazione CE Costi'!K507:K515),2)</f>
        <v>2210583.79</v>
      </c>
      <c r="E394" s="110">
        <f>+ROUND(SUM('Alimentazione CE Costi'!N507:N515),2)</f>
        <v>1784944.42</v>
      </c>
      <c r="F394" s="110">
        <f t="shared" si="70"/>
        <v>425639.37000000011</v>
      </c>
      <c r="G394" s="76"/>
      <c r="H394" s="270"/>
      <c r="I394" s="111"/>
      <c r="K394" s="107"/>
      <c r="M394" s="111"/>
    </row>
    <row r="395" spans="1:13" ht="18.75">
      <c r="A395" s="257"/>
      <c r="B395" s="114" t="s">
        <v>1140</v>
      </c>
      <c r="C395" s="115" t="s">
        <v>1902</v>
      </c>
      <c r="D395" s="110">
        <f>+ROUND(SUM('Alimentazione CE Costi'!K517:K525),2)</f>
        <v>306608.77</v>
      </c>
      <c r="E395" s="110">
        <f>+ROUND(SUM('Alimentazione CE Costi'!N517:N525),2)</f>
        <v>110765.25</v>
      </c>
      <c r="F395" s="110">
        <f t="shared" si="70"/>
        <v>195843.52000000002</v>
      </c>
      <c r="G395" s="76"/>
      <c r="H395" s="270"/>
      <c r="I395" s="111"/>
      <c r="K395" s="107"/>
      <c r="M395" s="111"/>
    </row>
    <row r="396" spans="1:13" ht="18.75">
      <c r="A396" s="257"/>
      <c r="B396" s="114" t="s">
        <v>1141</v>
      </c>
      <c r="C396" s="115" t="s">
        <v>1903</v>
      </c>
      <c r="D396" s="110">
        <f>+'Alimentazione CE Costi'!K526</f>
        <v>0</v>
      </c>
      <c r="E396" s="110">
        <f>+'Alimentazione CE Costi'!N526</f>
        <v>0</v>
      </c>
      <c r="F396" s="110">
        <f t="shared" si="70"/>
        <v>0</v>
      </c>
      <c r="G396" s="76"/>
      <c r="H396" s="270"/>
      <c r="I396" s="111"/>
      <c r="K396" s="107"/>
      <c r="M396" s="111"/>
    </row>
    <row r="397" spans="1:13" ht="18.75">
      <c r="A397" s="257"/>
      <c r="B397" s="166" t="s">
        <v>1143</v>
      </c>
      <c r="C397" s="167" t="s">
        <v>1904</v>
      </c>
      <c r="D397" s="153">
        <f t="shared" ref="D397:E397" si="85">SUM(D398:D400)</f>
        <v>19041759.719999999</v>
      </c>
      <c r="E397" s="153">
        <f t="shared" si="85"/>
        <v>18515407.330000002</v>
      </c>
      <c r="F397" s="153">
        <f t="shared" si="70"/>
        <v>526352.38999999687</v>
      </c>
      <c r="G397" s="76" t="s">
        <v>2126</v>
      </c>
      <c r="H397" s="270"/>
      <c r="I397" s="111"/>
      <c r="K397" s="107"/>
      <c r="M397" s="111"/>
    </row>
    <row r="398" spans="1:13" ht="18.75">
      <c r="A398" s="257"/>
      <c r="B398" s="114" t="s">
        <v>1145</v>
      </c>
      <c r="C398" s="115" t="s">
        <v>1905</v>
      </c>
      <c r="D398" s="110">
        <f>+ROUND(SUM('Alimentazione CE Costi'!K529:K540),2)</f>
        <v>15536964.189999999</v>
      </c>
      <c r="E398" s="110">
        <f>+ROUND(SUM('Alimentazione CE Costi'!N529:N540),2)</f>
        <v>15634710.720000001</v>
      </c>
      <c r="F398" s="110">
        <f t="shared" si="70"/>
        <v>-97746.530000001192</v>
      </c>
      <c r="G398" s="76"/>
      <c r="H398" s="270"/>
      <c r="I398" s="111"/>
      <c r="K398" s="107"/>
      <c r="M398" s="111"/>
    </row>
    <row r="399" spans="1:13" ht="18.75">
      <c r="A399" s="257"/>
      <c r="B399" s="114" t="s">
        <v>1151</v>
      </c>
      <c r="C399" s="115" t="s">
        <v>1906</v>
      </c>
      <c r="D399" s="110">
        <f>+ROUND(SUM('Alimentazione CE Costi'!K542:K553)+SUM('Alimentazione CE Costi'!K554:K579),2)</f>
        <v>3504795.53</v>
      </c>
      <c r="E399" s="110">
        <f>+ROUND(SUM('Alimentazione CE Costi'!N542:N553)+SUM('Alimentazione CE Costi'!N554:N579),2)</f>
        <v>2880696.61</v>
      </c>
      <c r="F399" s="110">
        <f t="shared" si="70"/>
        <v>624098.91999999993</v>
      </c>
      <c r="G399" s="76"/>
      <c r="H399" s="270"/>
      <c r="I399" s="111"/>
      <c r="K399" s="107"/>
      <c r="M399" s="111"/>
    </row>
    <row r="400" spans="1:13" ht="18.75">
      <c r="A400" s="257"/>
      <c r="B400" s="114" t="s">
        <v>1153</v>
      </c>
      <c r="C400" s="115" t="s">
        <v>1907</v>
      </c>
      <c r="D400" s="110">
        <f>+'Alimentazione CE Costi'!K580</f>
        <v>0</v>
      </c>
      <c r="E400" s="110">
        <f>+'Alimentazione CE Costi'!N580</f>
        <v>0</v>
      </c>
      <c r="F400" s="110">
        <f t="shared" si="70"/>
        <v>0</v>
      </c>
      <c r="G400" s="76"/>
      <c r="H400" s="270"/>
      <c r="I400" s="111"/>
      <c r="K400" s="107"/>
      <c r="M400" s="111"/>
    </row>
    <row r="401" spans="1:13" ht="18.75">
      <c r="A401" s="257"/>
      <c r="B401" s="145" t="s">
        <v>1155</v>
      </c>
      <c r="C401" s="146" t="s">
        <v>1908</v>
      </c>
      <c r="D401" s="147">
        <f t="shared" ref="D401:E401" si="86">+D402+D406</f>
        <v>165835.63</v>
      </c>
      <c r="E401" s="147">
        <f t="shared" si="86"/>
        <v>173655.93</v>
      </c>
      <c r="F401" s="147">
        <f t="shared" si="70"/>
        <v>-7820.2999999999884</v>
      </c>
      <c r="G401" s="76" t="s">
        <v>2126</v>
      </c>
      <c r="H401" s="270"/>
      <c r="I401" s="111"/>
      <c r="K401" s="107"/>
      <c r="M401" s="111"/>
    </row>
    <row r="402" spans="1:13" ht="18.75">
      <c r="A402" s="257"/>
      <c r="B402" s="140" t="s">
        <v>1157</v>
      </c>
      <c r="C402" s="141" t="s">
        <v>1909</v>
      </c>
      <c r="D402" s="139">
        <f t="shared" ref="D402:E402" si="87">SUM(D403:D405)</f>
        <v>165835.63</v>
      </c>
      <c r="E402" s="139">
        <f t="shared" si="87"/>
        <v>173655.93</v>
      </c>
      <c r="F402" s="139">
        <f t="shared" si="70"/>
        <v>-7820.2999999999884</v>
      </c>
      <c r="G402" s="76" t="s">
        <v>2126</v>
      </c>
      <c r="H402" s="270"/>
      <c r="I402" s="111"/>
      <c r="K402" s="107"/>
      <c r="M402" s="111"/>
    </row>
    <row r="403" spans="1:13" ht="18.75">
      <c r="A403" s="257"/>
      <c r="B403" s="114" t="s">
        <v>1159</v>
      </c>
      <c r="C403" s="115" t="s">
        <v>1910</v>
      </c>
      <c r="D403" s="110">
        <f>+ROUND(SUM('Alimentazione CE Costi'!K584:K592),2)</f>
        <v>165835.63</v>
      </c>
      <c r="E403" s="110">
        <f>+ROUND(SUM('Alimentazione CE Costi'!N584:N592),2)</f>
        <v>143218.53</v>
      </c>
      <c r="F403" s="110">
        <f t="shared" si="70"/>
        <v>22617.100000000006</v>
      </c>
      <c r="G403" s="76"/>
      <c r="H403" s="270"/>
      <c r="I403" s="111"/>
      <c r="K403" s="107"/>
      <c r="M403" s="111"/>
    </row>
    <row r="404" spans="1:13" ht="18.75">
      <c r="A404" s="257"/>
      <c r="B404" s="114" t="s">
        <v>1162</v>
      </c>
      <c r="C404" s="115" t="s">
        <v>1911</v>
      </c>
      <c r="D404" s="110">
        <f>+ROUND(SUM('Alimentazione CE Costi'!K594:K602),2)</f>
        <v>0</v>
      </c>
      <c r="E404" s="110">
        <f>+ROUND(SUM('Alimentazione CE Costi'!N594:N602),2)</f>
        <v>30437.4</v>
      </c>
      <c r="F404" s="110">
        <f t="shared" si="70"/>
        <v>-30437.4</v>
      </c>
      <c r="G404" s="76"/>
      <c r="H404" s="270"/>
      <c r="I404" s="111"/>
      <c r="K404" s="107"/>
      <c r="M404" s="111"/>
    </row>
    <row r="405" spans="1:13" ht="18.75">
      <c r="A405" s="257"/>
      <c r="B405" s="114" t="s">
        <v>1164</v>
      </c>
      <c r="C405" s="115" t="s">
        <v>1912</v>
      </c>
      <c r="D405" s="110">
        <f>+'Alimentazione CE Costi'!K603</f>
        <v>0</v>
      </c>
      <c r="E405" s="110">
        <f>+'Alimentazione CE Costi'!N603</f>
        <v>0</v>
      </c>
      <c r="F405" s="110">
        <f t="shared" si="70"/>
        <v>0</v>
      </c>
      <c r="G405" s="76"/>
      <c r="H405" s="270"/>
      <c r="I405" s="111"/>
      <c r="K405" s="107"/>
      <c r="M405" s="111"/>
    </row>
    <row r="406" spans="1:13" ht="18.75">
      <c r="A406" s="257"/>
      <c r="B406" s="140" t="s">
        <v>1166</v>
      </c>
      <c r="C406" s="141" t="s">
        <v>1913</v>
      </c>
      <c r="D406" s="139">
        <f t="shared" ref="D406:E406" si="88">SUM(D407:D409)</f>
        <v>0</v>
      </c>
      <c r="E406" s="139">
        <f t="shared" si="88"/>
        <v>0</v>
      </c>
      <c r="F406" s="139">
        <f t="shared" si="70"/>
        <v>0</v>
      </c>
      <c r="G406" s="76" t="s">
        <v>2126</v>
      </c>
      <c r="H406" s="270"/>
      <c r="I406" s="111"/>
      <c r="K406" s="107"/>
      <c r="M406" s="111"/>
    </row>
    <row r="407" spans="1:13" ht="18.75">
      <c r="A407" s="257"/>
      <c r="B407" s="114" t="s">
        <v>1168</v>
      </c>
      <c r="C407" s="115" t="s">
        <v>1914</v>
      </c>
      <c r="D407" s="110">
        <f>+ROUND(SUM('Alimentazione CE Costi'!K606:K617),2)</f>
        <v>0</v>
      </c>
      <c r="E407" s="110">
        <f>+ROUND(SUM('Alimentazione CE Costi'!N606:N617),2)</f>
        <v>0</v>
      </c>
      <c r="F407" s="110">
        <f t="shared" si="70"/>
        <v>0</v>
      </c>
      <c r="G407" s="76"/>
      <c r="H407" s="270"/>
      <c r="I407" s="111"/>
      <c r="K407" s="107"/>
      <c r="M407" s="111"/>
    </row>
    <row r="408" spans="1:13" ht="18.75">
      <c r="A408" s="257"/>
      <c r="B408" s="114" t="s">
        <v>1170</v>
      </c>
      <c r="C408" s="115" t="s">
        <v>1915</v>
      </c>
      <c r="D408" s="110">
        <f>+ROUND(SUM('Alimentazione CE Costi'!K619:K630),2)</f>
        <v>0</v>
      </c>
      <c r="E408" s="110">
        <f>+ROUND(SUM('Alimentazione CE Costi'!N619:N630),2)</f>
        <v>0</v>
      </c>
      <c r="F408" s="110">
        <f t="shared" si="70"/>
        <v>0</v>
      </c>
      <c r="G408" s="76"/>
      <c r="H408" s="270"/>
      <c r="I408" s="111"/>
      <c r="K408" s="107"/>
      <c r="M408" s="111"/>
    </row>
    <row r="409" spans="1:13" ht="18.75">
      <c r="A409" s="257"/>
      <c r="B409" s="114" t="s">
        <v>1172</v>
      </c>
      <c r="C409" s="115" t="s">
        <v>1916</v>
      </c>
      <c r="D409" s="110">
        <f>+'Alimentazione CE Costi'!K631</f>
        <v>0</v>
      </c>
      <c r="E409" s="110">
        <f>+'Alimentazione CE Costi'!N631</f>
        <v>0</v>
      </c>
      <c r="F409" s="110">
        <f t="shared" si="70"/>
        <v>0</v>
      </c>
      <c r="G409" s="76"/>
      <c r="H409" s="270"/>
      <c r="I409" s="111"/>
      <c r="K409" s="107"/>
      <c r="M409" s="111"/>
    </row>
    <row r="410" spans="1:13" ht="18.75">
      <c r="A410" s="257"/>
      <c r="B410" s="145" t="s">
        <v>1174</v>
      </c>
      <c r="C410" s="146" t="s">
        <v>1917</v>
      </c>
      <c r="D410" s="147">
        <f t="shared" ref="D410:E410" si="89">+D411+D415</f>
        <v>5054397.5200000005</v>
      </c>
      <c r="E410" s="147">
        <f t="shared" si="89"/>
        <v>4284713.8000000007</v>
      </c>
      <c r="F410" s="147">
        <f t="shared" ref="F410:F473" si="90">+D410-E410</f>
        <v>769683.71999999974</v>
      </c>
      <c r="G410" s="76" t="s">
        <v>2126</v>
      </c>
      <c r="H410" s="270"/>
      <c r="I410" s="111"/>
      <c r="K410" s="107"/>
      <c r="M410" s="111"/>
    </row>
    <row r="411" spans="1:13" ht="18.75">
      <c r="A411" s="257"/>
      <c r="B411" s="140" t="s">
        <v>1176</v>
      </c>
      <c r="C411" s="141" t="s">
        <v>1918</v>
      </c>
      <c r="D411" s="139">
        <f t="shared" ref="D411:E411" si="91">SUM(D412:D414)</f>
        <v>301006.67</v>
      </c>
      <c r="E411" s="139">
        <f t="shared" si="91"/>
        <v>250915.69</v>
      </c>
      <c r="F411" s="139">
        <f t="shared" si="90"/>
        <v>50090.979999999981</v>
      </c>
      <c r="G411" s="76" t="s">
        <v>2126</v>
      </c>
      <c r="H411" s="270"/>
      <c r="I411" s="111"/>
      <c r="K411" s="107"/>
      <c r="M411" s="111"/>
    </row>
    <row r="412" spans="1:13" ht="18.75">
      <c r="A412" s="257"/>
      <c r="B412" s="114" t="s">
        <v>1178</v>
      </c>
      <c r="C412" s="115" t="s">
        <v>1919</v>
      </c>
      <c r="D412" s="110">
        <f>+ROUND(SUM('Alimentazione CE Costi'!K635:K643),2)</f>
        <v>240208.32</v>
      </c>
      <c r="E412" s="110">
        <f>+ROUND(SUM('Alimentazione CE Costi'!N635:N643),2)</f>
        <v>218060.31</v>
      </c>
      <c r="F412" s="110">
        <f t="shared" si="90"/>
        <v>22148.010000000009</v>
      </c>
      <c r="G412" s="76"/>
      <c r="H412" s="270"/>
      <c r="I412" s="111"/>
      <c r="K412" s="107"/>
      <c r="M412" s="111"/>
    </row>
    <row r="413" spans="1:13" ht="18.75">
      <c r="A413" s="257"/>
      <c r="B413" s="114" t="s">
        <v>1181</v>
      </c>
      <c r="C413" s="115" t="s">
        <v>1920</v>
      </c>
      <c r="D413" s="110">
        <f>+ROUND(SUM('Alimentazione CE Costi'!K645:K653),2)</f>
        <v>60798.35</v>
      </c>
      <c r="E413" s="110">
        <f>+ROUND(SUM('Alimentazione CE Costi'!N645:N653),2)</f>
        <v>32855.379999999997</v>
      </c>
      <c r="F413" s="110">
        <f t="shared" si="90"/>
        <v>27942.97</v>
      </c>
      <c r="G413" s="76"/>
      <c r="H413" s="270"/>
      <c r="I413" s="111"/>
      <c r="K413" s="107"/>
      <c r="M413" s="111"/>
    </row>
    <row r="414" spans="1:13" ht="18.75">
      <c r="A414" s="257"/>
      <c r="B414" s="114" t="s">
        <v>1183</v>
      </c>
      <c r="C414" s="115" t="s">
        <v>1921</v>
      </c>
      <c r="D414" s="110">
        <f>+'Alimentazione CE Costi'!K654</f>
        <v>0</v>
      </c>
      <c r="E414" s="110">
        <f>+'Alimentazione CE Costi'!N654</f>
        <v>0</v>
      </c>
      <c r="F414" s="110">
        <f t="shared" si="90"/>
        <v>0</v>
      </c>
      <c r="G414" s="76"/>
      <c r="H414" s="270"/>
      <c r="I414" s="111"/>
      <c r="K414" s="107"/>
      <c r="M414" s="111"/>
    </row>
    <row r="415" spans="1:13" ht="18.75">
      <c r="A415" s="257"/>
      <c r="B415" s="140" t="s">
        <v>1185</v>
      </c>
      <c r="C415" s="141" t="s">
        <v>1922</v>
      </c>
      <c r="D415" s="139">
        <f t="shared" ref="D415:E415" si="92">SUM(D416:D418)</f>
        <v>4753390.8500000006</v>
      </c>
      <c r="E415" s="139">
        <f t="shared" si="92"/>
        <v>4033798.1100000003</v>
      </c>
      <c r="F415" s="139">
        <f t="shared" si="90"/>
        <v>719592.74000000022</v>
      </c>
      <c r="G415" s="76" t="s">
        <v>2126</v>
      </c>
      <c r="H415" s="270"/>
      <c r="I415" s="111"/>
      <c r="K415" s="107"/>
      <c r="M415" s="111"/>
    </row>
    <row r="416" spans="1:13" ht="18.75">
      <c r="A416" s="257"/>
      <c r="B416" s="114" t="s">
        <v>1187</v>
      </c>
      <c r="C416" s="115" t="s">
        <v>1923</v>
      </c>
      <c r="D416" s="110">
        <f>+ROUND(SUM('Alimentazione CE Costi'!K657:K681),2)</f>
        <v>4535080.41</v>
      </c>
      <c r="E416" s="110">
        <f>+ROUND(SUM('Alimentazione CE Costi'!N657:N681),2)</f>
        <v>3912937.87</v>
      </c>
      <c r="F416" s="110">
        <f t="shared" si="90"/>
        <v>622142.54</v>
      </c>
      <c r="G416" s="76"/>
      <c r="H416" s="270"/>
      <c r="I416" s="111"/>
      <c r="K416" s="107"/>
      <c r="M416" s="111"/>
    </row>
    <row r="417" spans="1:13" ht="18.75">
      <c r="A417" s="257"/>
      <c r="B417" s="114" t="s">
        <v>1189</v>
      </c>
      <c r="C417" s="115" t="s">
        <v>1924</v>
      </c>
      <c r="D417" s="110">
        <f>+ROUND(SUM('Alimentazione CE Costi'!K683:K707),2)</f>
        <v>218310.44</v>
      </c>
      <c r="E417" s="110">
        <f>+ROUND(SUM('Alimentazione CE Costi'!N683:N707),2)</f>
        <v>120860.24</v>
      </c>
      <c r="F417" s="110">
        <f t="shared" si="90"/>
        <v>97450.2</v>
      </c>
      <c r="G417" s="76"/>
      <c r="H417" s="270"/>
      <c r="I417" s="111"/>
      <c r="K417" s="107"/>
      <c r="M417" s="111"/>
    </row>
    <row r="418" spans="1:13" ht="18.75">
      <c r="A418" s="257"/>
      <c r="B418" s="114" t="s">
        <v>1191</v>
      </c>
      <c r="C418" s="115" t="s">
        <v>1925</v>
      </c>
      <c r="D418" s="110">
        <f>+'Alimentazione CE Costi'!K708</f>
        <v>0</v>
      </c>
      <c r="E418" s="110">
        <f>+'Alimentazione CE Costi'!N708</f>
        <v>0</v>
      </c>
      <c r="F418" s="110">
        <f t="shared" si="90"/>
        <v>0</v>
      </c>
      <c r="G418" s="76"/>
      <c r="H418" s="270"/>
      <c r="I418" s="111"/>
      <c r="K418" s="107"/>
      <c r="M418" s="111"/>
    </row>
    <row r="419" spans="1:13" ht="18.75">
      <c r="A419" s="257"/>
      <c r="B419" s="145" t="s">
        <v>1193</v>
      </c>
      <c r="C419" s="146" t="s">
        <v>1926</v>
      </c>
      <c r="D419" s="147">
        <f t="shared" ref="D419:E419" si="93">+D420+D424</f>
        <v>3789169.2300000004</v>
      </c>
      <c r="E419" s="147">
        <f t="shared" si="93"/>
        <v>3385095.49</v>
      </c>
      <c r="F419" s="147">
        <f t="shared" si="90"/>
        <v>404073.74000000022</v>
      </c>
      <c r="G419" s="76" t="s">
        <v>2126</v>
      </c>
      <c r="H419" s="270"/>
      <c r="I419" s="111"/>
      <c r="K419" s="107"/>
      <c r="M419" s="111"/>
    </row>
    <row r="420" spans="1:13" ht="18.75">
      <c r="A420" s="257"/>
      <c r="B420" s="140" t="s">
        <v>1195</v>
      </c>
      <c r="C420" s="141" t="s">
        <v>1927</v>
      </c>
      <c r="D420" s="139">
        <f t="shared" ref="D420:E420" si="94">SUM(D421:D423)</f>
        <v>657607.19999999995</v>
      </c>
      <c r="E420" s="139">
        <f t="shared" si="94"/>
        <v>601332.70000000007</v>
      </c>
      <c r="F420" s="139">
        <f t="shared" si="90"/>
        <v>56274.499999999884</v>
      </c>
      <c r="G420" s="76" t="s">
        <v>2126</v>
      </c>
      <c r="H420" s="270"/>
      <c r="I420" s="111"/>
      <c r="K420" s="107"/>
      <c r="M420" s="111"/>
    </row>
    <row r="421" spans="1:13" ht="18.75">
      <c r="A421" s="257"/>
      <c r="B421" s="114" t="s">
        <v>1197</v>
      </c>
      <c r="C421" s="115" t="s">
        <v>1928</v>
      </c>
      <c r="D421" s="110">
        <f>+ROUND(SUM('Alimentazione CE Costi'!K712:K720),2)</f>
        <v>657607.19999999995</v>
      </c>
      <c r="E421" s="110">
        <f>+ROUND(SUM('Alimentazione CE Costi'!N712:N720),2)</f>
        <v>601318.77</v>
      </c>
      <c r="F421" s="110">
        <f t="shared" si="90"/>
        <v>56288.429999999935</v>
      </c>
      <c r="G421" s="76"/>
      <c r="H421" s="270"/>
      <c r="I421" s="111"/>
      <c r="K421" s="107"/>
      <c r="M421" s="111"/>
    </row>
    <row r="422" spans="1:13" ht="18.75">
      <c r="A422" s="257"/>
      <c r="B422" s="114" t="s">
        <v>1200</v>
      </c>
      <c r="C422" s="115" t="s">
        <v>1929</v>
      </c>
      <c r="D422" s="110">
        <f>+ROUND(SUM('Alimentazione CE Costi'!K722:K730),2)</f>
        <v>0</v>
      </c>
      <c r="E422" s="110">
        <f>+ROUND(SUM('Alimentazione CE Costi'!N722:N730),2)</f>
        <v>13.93</v>
      </c>
      <c r="F422" s="110">
        <f t="shared" si="90"/>
        <v>-13.93</v>
      </c>
      <c r="G422" s="76"/>
      <c r="H422" s="270"/>
      <c r="I422" s="111"/>
      <c r="K422" s="107"/>
      <c r="M422" s="111"/>
    </row>
    <row r="423" spans="1:13" ht="18.75">
      <c r="A423" s="257"/>
      <c r="B423" s="114" t="s">
        <v>1202</v>
      </c>
      <c r="C423" s="115" t="s">
        <v>1930</v>
      </c>
      <c r="D423" s="110">
        <f>+'Alimentazione CE Costi'!K731</f>
        <v>0</v>
      </c>
      <c r="E423" s="110">
        <f>+'Alimentazione CE Costi'!N731</f>
        <v>0</v>
      </c>
      <c r="F423" s="110">
        <f t="shared" si="90"/>
        <v>0</v>
      </c>
      <c r="G423" s="76"/>
      <c r="H423" s="270"/>
      <c r="I423" s="111"/>
      <c r="K423" s="107"/>
      <c r="M423" s="111"/>
    </row>
    <row r="424" spans="1:13" ht="18.75">
      <c r="A424" s="257"/>
      <c r="B424" s="140" t="s">
        <v>1204</v>
      </c>
      <c r="C424" s="141" t="s">
        <v>1931</v>
      </c>
      <c r="D424" s="139">
        <f t="shared" ref="D424:E424" si="95">SUM(D425:D427)</f>
        <v>3131562.0300000003</v>
      </c>
      <c r="E424" s="139">
        <f t="shared" si="95"/>
        <v>2783762.79</v>
      </c>
      <c r="F424" s="139">
        <f t="shared" si="90"/>
        <v>347799.24000000022</v>
      </c>
      <c r="G424" s="76" t="s">
        <v>2126</v>
      </c>
      <c r="H424" s="270"/>
      <c r="I424" s="111"/>
      <c r="K424" s="107"/>
      <c r="M424" s="111"/>
    </row>
    <row r="425" spans="1:13" ht="18.75">
      <c r="A425" s="257"/>
      <c r="B425" s="114" t="s">
        <v>1206</v>
      </c>
      <c r="C425" s="115" t="s">
        <v>1932</v>
      </c>
      <c r="D425" s="110">
        <f>+ROUND(SUM('Alimentazione CE Costi'!K734:K745),2)</f>
        <v>2446450.91</v>
      </c>
      <c r="E425" s="110">
        <f>+ROUND(SUM('Alimentazione CE Costi'!N734:N745),2)</f>
        <v>2106774.92</v>
      </c>
      <c r="F425" s="110">
        <f t="shared" si="90"/>
        <v>339675.99000000022</v>
      </c>
      <c r="G425" s="76"/>
      <c r="H425" s="270"/>
      <c r="I425" s="111"/>
      <c r="K425" s="107"/>
      <c r="M425" s="111"/>
    </row>
    <row r="426" spans="1:13" ht="18.75">
      <c r="A426" s="257"/>
      <c r="B426" s="114" t="s">
        <v>1208</v>
      </c>
      <c r="C426" s="115" t="s">
        <v>1933</v>
      </c>
      <c r="D426" s="110">
        <f>+ROUND(SUM('Alimentazione CE Costi'!K747:K758),2)</f>
        <v>685111.12</v>
      </c>
      <c r="E426" s="110">
        <f>+ROUND(SUM('Alimentazione CE Costi'!N747:N758),2)</f>
        <v>676987.87</v>
      </c>
      <c r="F426" s="110">
        <f t="shared" si="90"/>
        <v>8123.25</v>
      </c>
      <c r="G426" s="76"/>
      <c r="H426" s="270"/>
      <c r="I426" s="111"/>
      <c r="K426" s="107"/>
      <c r="M426" s="111"/>
    </row>
    <row r="427" spans="1:13" ht="18.75">
      <c r="A427" s="257"/>
      <c r="B427" s="114" t="s">
        <v>1210</v>
      </c>
      <c r="C427" s="115" t="s">
        <v>1934</v>
      </c>
      <c r="D427" s="110">
        <f>+'Alimentazione CE Costi'!K759</f>
        <v>0</v>
      </c>
      <c r="E427" s="110">
        <f>+'Alimentazione CE Costi'!N759</f>
        <v>0</v>
      </c>
      <c r="F427" s="110">
        <f t="shared" si="90"/>
        <v>0</v>
      </c>
      <c r="G427" s="76"/>
      <c r="H427" s="270"/>
      <c r="I427" s="111"/>
      <c r="K427" s="107"/>
      <c r="M427" s="111"/>
    </row>
    <row r="428" spans="1:13" ht="18.75">
      <c r="A428" s="257"/>
      <c r="B428" s="145" t="s">
        <v>1211</v>
      </c>
      <c r="C428" s="146" t="s">
        <v>1935</v>
      </c>
      <c r="D428" s="147">
        <f t="shared" ref="D428:E428" si="96">+D429+D430+D431</f>
        <v>941243</v>
      </c>
      <c r="E428" s="147">
        <f t="shared" si="96"/>
        <v>941243</v>
      </c>
      <c r="F428" s="147">
        <f t="shared" si="90"/>
        <v>0</v>
      </c>
      <c r="G428" s="76" t="s">
        <v>2126</v>
      </c>
      <c r="H428" s="270"/>
      <c r="I428" s="111"/>
      <c r="K428" s="107"/>
      <c r="M428" s="111"/>
    </row>
    <row r="429" spans="1:13" ht="18.75">
      <c r="A429" s="257"/>
      <c r="B429" s="112" t="s">
        <v>1213</v>
      </c>
      <c r="C429" s="113" t="s">
        <v>1936</v>
      </c>
      <c r="D429" s="120">
        <f>+ROUND(SUM('Alimentazione CE Costi'!K762:K768),2)</f>
        <v>136231</v>
      </c>
      <c r="E429" s="120">
        <f>+ROUND(SUM('Alimentazione CE Costi'!N762:N768),2)</f>
        <v>136231</v>
      </c>
      <c r="F429" s="120">
        <f t="shared" si="90"/>
        <v>0</v>
      </c>
      <c r="G429" s="76"/>
      <c r="H429" s="270"/>
      <c r="I429" s="111"/>
      <c r="K429" s="107"/>
      <c r="M429" s="111"/>
    </row>
    <row r="430" spans="1:13" ht="18.75">
      <c r="A430" s="257"/>
      <c r="B430" s="112" t="s">
        <v>1222</v>
      </c>
      <c r="C430" s="113" t="s">
        <v>1937</v>
      </c>
      <c r="D430" s="120">
        <f>+'Alimentazione CE Costi'!K769</f>
        <v>0</v>
      </c>
      <c r="E430" s="120">
        <f>+'Alimentazione CE Costi'!N769</f>
        <v>0</v>
      </c>
      <c r="F430" s="120">
        <f t="shared" si="90"/>
        <v>0</v>
      </c>
      <c r="G430" s="76"/>
      <c r="H430" s="270"/>
      <c r="I430" s="111"/>
      <c r="K430" s="107"/>
      <c r="M430" s="111"/>
    </row>
    <row r="431" spans="1:13" ht="18.75">
      <c r="A431" s="257"/>
      <c r="B431" s="140" t="s">
        <v>1224</v>
      </c>
      <c r="C431" s="141" t="s">
        <v>1938</v>
      </c>
      <c r="D431" s="139">
        <f t="shared" ref="D431:E431" si="97">+D432+D433+D434+D435</f>
        <v>805012</v>
      </c>
      <c r="E431" s="139">
        <f t="shared" si="97"/>
        <v>805012</v>
      </c>
      <c r="F431" s="139">
        <f t="shared" si="90"/>
        <v>0</v>
      </c>
      <c r="G431" s="76" t="s">
        <v>2126</v>
      </c>
      <c r="H431" s="270"/>
      <c r="I431" s="111"/>
      <c r="K431" s="107"/>
      <c r="M431" s="111"/>
    </row>
    <row r="432" spans="1:13" ht="18.75">
      <c r="A432" s="257"/>
      <c r="B432" s="114" t="s">
        <v>1226</v>
      </c>
      <c r="C432" s="115" t="s">
        <v>1939</v>
      </c>
      <c r="D432" s="110">
        <f>+ROUND(SUM('Alimentazione CE Costi'!K773:K783),2)</f>
        <v>805012</v>
      </c>
      <c r="E432" s="110">
        <f>+ROUND(SUM('Alimentazione CE Costi'!N773:N783),2)</f>
        <v>805012</v>
      </c>
      <c r="F432" s="110">
        <f t="shared" si="90"/>
        <v>0</v>
      </c>
      <c r="G432" s="76"/>
      <c r="H432" s="270"/>
      <c r="I432" s="111"/>
      <c r="K432" s="107"/>
      <c r="M432" s="111"/>
    </row>
    <row r="433" spans="1:13" ht="18.75">
      <c r="A433" s="257"/>
      <c r="B433" s="114" t="s">
        <v>1234</v>
      </c>
      <c r="C433" s="115" t="s">
        <v>1940</v>
      </c>
      <c r="D433" s="110">
        <f>+'Alimentazione CE Costi'!K785+'Alimentazione CE Costi'!K786+'Alimentazione CE Costi'!K787</f>
        <v>0</v>
      </c>
      <c r="E433" s="110">
        <f>+'Alimentazione CE Costi'!N785+'Alimentazione CE Costi'!N786+'Alimentazione CE Costi'!N787</f>
        <v>0</v>
      </c>
      <c r="F433" s="110">
        <f t="shared" si="90"/>
        <v>0</v>
      </c>
      <c r="G433" s="76"/>
      <c r="H433" s="270"/>
      <c r="I433" s="111"/>
      <c r="K433" s="107"/>
      <c r="M433" s="111"/>
    </row>
    <row r="434" spans="1:13" ht="18.75">
      <c r="A434" s="257" t="s">
        <v>1538</v>
      </c>
      <c r="B434" s="114" t="s">
        <v>1238</v>
      </c>
      <c r="C434" s="115" t="s">
        <v>1941</v>
      </c>
      <c r="D434" s="110">
        <f>+'Alimentazione CE Costi'!K788</f>
        <v>0</v>
      </c>
      <c r="E434" s="110">
        <f>+'Alimentazione CE Costi'!N788</f>
        <v>0</v>
      </c>
      <c r="F434" s="110">
        <f t="shared" si="90"/>
        <v>0</v>
      </c>
      <c r="G434" s="76"/>
      <c r="H434" s="270"/>
      <c r="I434" s="111"/>
      <c r="K434" s="107"/>
      <c r="M434" s="111"/>
    </row>
    <row r="435" spans="1:13" ht="18.75">
      <c r="A435" s="257"/>
      <c r="B435" s="114" t="s">
        <v>1240</v>
      </c>
      <c r="C435" s="115" t="s">
        <v>1942</v>
      </c>
      <c r="D435" s="110">
        <f>+'Alimentazione CE Costi'!K789</f>
        <v>0</v>
      </c>
      <c r="E435" s="110">
        <f>+'Alimentazione CE Costi'!N789</f>
        <v>0</v>
      </c>
      <c r="F435" s="110">
        <f t="shared" si="90"/>
        <v>0</v>
      </c>
      <c r="G435" s="76"/>
      <c r="H435" s="270"/>
      <c r="I435" s="111"/>
      <c r="K435" s="107"/>
      <c r="M435" s="111"/>
    </row>
    <row r="436" spans="1:13" ht="18.75">
      <c r="A436" s="257"/>
      <c r="B436" s="171" t="s">
        <v>1943</v>
      </c>
      <c r="C436" s="172" t="s">
        <v>1944</v>
      </c>
      <c r="D436" s="160">
        <f t="shared" ref="D436:E436" si="98">+D437+D438</f>
        <v>2076164</v>
      </c>
      <c r="E436" s="160">
        <f t="shared" si="98"/>
        <v>2076164</v>
      </c>
      <c r="F436" s="160">
        <f t="shared" si="90"/>
        <v>0</v>
      </c>
      <c r="G436" s="76" t="s">
        <v>2126</v>
      </c>
      <c r="H436" s="270"/>
      <c r="I436" s="111"/>
      <c r="K436" s="107"/>
      <c r="M436" s="111"/>
    </row>
    <row r="437" spans="1:13" ht="18.75">
      <c r="A437" s="257"/>
      <c r="B437" s="108" t="s">
        <v>1242</v>
      </c>
      <c r="C437" s="109" t="s">
        <v>1945</v>
      </c>
      <c r="D437" s="110">
        <f>+ROUND(SUM('Alimentazione CE Costi'!K791:K798),2)</f>
        <v>6506</v>
      </c>
      <c r="E437" s="110">
        <f>+ROUND(SUM('Alimentazione CE Costi'!N791:N798),2)</f>
        <v>6506</v>
      </c>
      <c r="F437" s="110">
        <f t="shared" si="90"/>
        <v>0</v>
      </c>
      <c r="G437" s="76"/>
      <c r="H437" s="270"/>
      <c r="I437" s="111"/>
      <c r="K437" s="107"/>
      <c r="M437" s="111"/>
    </row>
    <row r="438" spans="1:13" ht="18.75">
      <c r="A438" s="257"/>
      <c r="B438" s="145" t="s">
        <v>1252</v>
      </c>
      <c r="C438" s="146" t="s">
        <v>1946</v>
      </c>
      <c r="D438" s="147">
        <f t="shared" ref="D438:E438" si="99">+D439+D442</f>
        <v>2069658</v>
      </c>
      <c r="E438" s="147">
        <f t="shared" si="99"/>
        <v>2069658</v>
      </c>
      <c r="F438" s="147">
        <f t="shared" si="90"/>
        <v>0</v>
      </c>
      <c r="G438" s="76" t="s">
        <v>2126</v>
      </c>
      <c r="H438" s="270"/>
      <c r="I438" s="111"/>
      <c r="K438" s="107"/>
      <c r="M438" s="111"/>
    </row>
    <row r="439" spans="1:13" ht="18.75">
      <c r="A439" s="259"/>
      <c r="B439" s="140" t="s">
        <v>1254</v>
      </c>
      <c r="C439" s="141" t="s">
        <v>1947</v>
      </c>
      <c r="D439" s="139">
        <f t="shared" ref="D439:E439" si="100">+D440+D441</f>
        <v>420804</v>
      </c>
      <c r="E439" s="139">
        <f t="shared" si="100"/>
        <v>420804</v>
      </c>
      <c r="F439" s="139">
        <f t="shared" si="90"/>
        <v>0</v>
      </c>
      <c r="G439" s="76" t="s">
        <v>2126</v>
      </c>
      <c r="H439" s="270"/>
      <c r="I439" s="111"/>
      <c r="K439" s="107"/>
      <c r="M439" s="111"/>
    </row>
    <row r="440" spans="1:13" ht="18.75">
      <c r="A440" s="259"/>
      <c r="B440" s="114" t="s">
        <v>1256</v>
      </c>
      <c r="C440" s="115" t="s">
        <v>1948</v>
      </c>
      <c r="D440" s="110">
        <f>+'Alimentazione CE Costi'!K801</f>
        <v>45272</v>
      </c>
      <c r="E440" s="110">
        <f>+'Alimentazione CE Costi'!N801</f>
        <v>45272</v>
      </c>
      <c r="F440" s="110">
        <f t="shared" si="90"/>
        <v>0</v>
      </c>
      <c r="G440" s="448"/>
      <c r="H440" s="270"/>
      <c r="I440" s="111"/>
      <c r="K440" s="107"/>
      <c r="M440" s="111"/>
    </row>
    <row r="441" spans="1:13" ht="18.75">
      <c r="A441" s="259"/>
      <c r="B441" s="114" t="s">
        <v>1258</v>
      </c>
      <c r="C441" s="115" t="s">
        <v>1949</v>
      </c>
      <c r="D441" s="110">
        <f>+'Alimentazione CE Costi'!K802</f>
        <v>375532</v>
      </c>
      <c r="E441" s="110">
        <f>+'Alimentazione CE Costi'!N802</f>
        <v>375532</v>
      </c>
      <c r="F441" s="110">
        <f t="shared" si="90"/>
        <v>0</v>
      </c>
      <c r="G441" s="448"/>
      <c r="H441" s="270"/>
      <c r="I441" s="111"/>
      <c r="K441" s="107"/>
      <c r="M441" s="111"/>
    </row>
    <row r="442" spans="1:13" ht="18.75">
      <c r="A442" s="259"/>
      <c r="B442" s="108" t="s">
        <v>1260</v>
      </c>
      <c r="C442" s="109" t="s">
        <v>1950</v>
      </c>
      <c r="D442" s="110">
        <f>+ROUND(SUM('Alimentazione CE Costi'!K804:K808),2)</f>
        <v>1648854</v>
      </c>
      <c r="E442" s="110">
        <f>+ROUND(SUM('Alimentazione CE Costi'!N804:N808),2)</f>
        <v>1648854</v>
      </c>
      <c r="F442" s="110">
        <f t="shared" si="90"/>
        <v>0</v>
      </c>
      <c r="G442" s="448"/>
      <c r="H442" s="270"/>
      <c r="I442" s="111"/>
      <c r="K442" s="107"/>
      <c r="M442" s="111"/>
    </row>
    <row r="443" spans="1:13" ht="18.75">
      <c r="A443" s="259"/>
      <c r="B443" s="145" t="s">
        <v>1267</v>
      </c>
      <c r="C443" s="146" t="s">
        <v>1951</v>
      </c>
      <c r="D443" s="147">
        <f t="shared" ref="D443:E443" si="101">+D444+D445</f>
        <v>0</v>
      </c>
      <c r="E443" s="147">
        <f t="shared" si="101"/>
        <v>210463.4</v>
      </c>
      <c r="F443" s="147">
        <f t="shared" si="90"/>
        <v>-210463.4</v>
      </c>
      <c r="G443" s="76" t="s">
        <v>2126</v>
      </c>
      <c r="H443" s="270"/>
      <c r="I443" s="111"/>
      <c r="K443" s="107"/>
      <c r="M443" s="111"/>
    </row>
    <row r="444" spans="1:13" ht="18.75">
      <c r="A444" s="259"/>
      <c r="B444" s="112" t="s">
        <v>1269</v>
      </c>
      <c r="C444" s="113" t="s">
        <v>1952</v>
      </c>
      <c r="D444" s="120">
        <f>+ROUND(SUM('Alimentazione CE Costi'!K812:K826),2)</f>
        <v>0</v>
      </c>
      <c r="E444" s="120">
        <f>+ROUND(SUM('Alimentazione CE Costi'!N812:N826),2)</f>
        <v>0</v>
      </c>
      <c r="F444" s="120">
        <f t="shared" si="90"/>
        <v>0</v>
      </c>
      <c r="G444" s="448"/>
      <c r="H444" s="270"/>
      <c r="I444" s="111"/>
      <c r="K444" s="107"/>
      <c r="M444" s="111"/>
    </row>
    <row r="445" spans="1:13" ht="18.75">
      <c r="A445" s="259"/>
      <c r="B445" s="112" t="s">
        <v>1287</v>
      </c>
      <c r="C445" s="113" t="s">
        <v>1953</v>
      </c>
      <c r="D445" s="110">
        <f>+ROUND(SUM('Alimentazione CE Costi'!K828:K874),2)</f>
        <v>0</v>
      </c>
      <c r="E445" s="110">
        <f>+ROUND(SUM('Alimentazione CE Costi'!N828:N874),2)</f>
        <v>210463.4</v>
      </c>
      <c r="F445" s="110">
        <f t="shared" si="90"/>
        <v>-210463.4</v>
      </c>
      <c r="G445" s="448"/>
      <c r="H445" s="270"/>
      <c r="I445" s="111"/>
      <c r="K445" s="107"/>
      <c r="M445" s="111"/>
    </row>
    <row r="446" spans="1:13" ht="18.75">
      <c r="A446" s="259"/>
      <c r="B446" s="145" t="s">
        <v>1335</v>
      </c>
      <c r="C446" s="146" t="s">
        <v>1954</v>
      </c>
      <c r="D446" s="147">
        <f t="shared" ref="D446:E446" si="102">+D447+D456</f>
        <v>0</v>
      </c>
      <c r="E446" s="147">
        <f t="shared" si="102"/>
        <v>0</v>
      </c>
      <c r="F446" s="147">
        <f t="shared" si="90"/>
        <v>0</v>
      </c>
      <c r="G446" s="76" t="s">
        <v>2126</v>
      </c>
      <c r="H446" s="270"/>
      <c r="I446" s="111"/>
      <c r="K446" s="107"/>
      <c r="M446" s="111"/>
    </row>
    <row r="447" spans="1:13" ht="18.75">
      <c r="A447" s="259"/>
      <c r="B447" s="140" t="s">
        <v>1337</v>
      </c>
      <c r="C447" s="141" t="s">
        <v>1955</v>
      </c>
      <c r="D447" s="139">
        <f t="shared" ref="D447:E447" si="103">SUM(D448:D455)</f>
        <v>0</v>
      </c>
      <c r="E447" s="139">
        <f t="shared" si="103"/>
        <v>0</v>
      </c>
      <c r="F447" s="139">
        <f t="shared" si="90"/>
        <v>0</v>
      </c>
      <c r="G447" s="76" t="s">
        <v>2126</v>
      </c>
      <c r="H447" s="270"/>
      <c r="I447" s="111"/>
      <c r="K447" s="107"/>
      <c r="M447" s="111"/>
    </row>
    <row r="448" spans="1:13" ht="18.75">
      <c r="A448" s="259"/>
      <c r="B448" s="114" t="s">
        <v>1338</v>
      </c>
      <c r="C448" s="115" t="s">
        <v>1956</v>
      </c>
      <c r="D448" s="110">
        <f>+'Alimentazione CE Costi'!K877</f>
        <v>0</v>
      </c>
      <c r="E448" s="110">
        <f>+'Alimentazione CE Costi'!N877</f>
        <v>0</v>
      </c>
      <c r="F448" s="110">
        <f t="shared" si="90"/>
        <v>0</v>
      </c>
      <c r="G448" s="448"/>
      <c r="H448" s="270"/>
      <c r="I448" s="111"/>
      <c r="K448" s="107"/>
      <c r="M448" s="111"/>
    </row>
    <row r="449" spans="1:13" ht="18.75">
      <c r="A449" s="259"/>
      <c r="B449" s="114" t="s">
        <v>1339</v>
      </c>
      <c r="C449" s="115" t="s">
        <v>1957</v>
      </c>
      <c r="D449" s="110">
        <f>+'Alimentazione CE Costi'!K878</f>
        <v>0</v>
      </c>
      <c r="E449" s="110">
        <f>+'Alimentazione CE Costi'!N878</f>
        <v>0</v>
      </c>
      <c r="F449" s="110">
        <f t="shared" si="90"/>
        <v>0</v>
      </c>
      <c r="G449" s="448"/>
      <c r="H449" s="270"/>
      <c r="I449" s="111"/>
      <c r="K449" s="107"/>
      <c r="M449" s="111"/>
    </row>
    <row r="450" spans="1:13" ht="18.75">
      <c r="A450" s="259"/>
      <c r="B450" s="114" t="s">
        <v>1340</v>
      </c>
      <c r="C450" s="115" t="s">
        <v>1958</v>
      </c>
      <c r="D450" s="110">
        <f>+'Alimentazione CE Costi'!K879</f>
        <v>0</v>
      </c>
      <c r="E450" s="110">
        <f>+'Alimentazione CE Costi'!N879</f>
        <v>0</v>
      </c>
      <c r="F450" s="110">
        <f t="shared" si="90"/>
        <v>0</v>
      </c>
      <c r="G450" s="448"/>
      <c r="H450" s="270"/>
      <c r="I450" s="111"/>
      <c r="K450" s="107"/>
      <c r="M450" s="111"/>
    </row>
    <row r="451" spans="1:13" ht="18.75">
      <c r="A451" s="259"/>
      <c r="B451" s="114" t="s">
        <v>1341</v>
      </c>
      <c r="C451" s="115" t="s">
        <v>1959</v>
      </c>
      <c r="D451" s="110">
        <f>+'Alimentazione CE Costi'!K880</f>
        <v>0</v>
      </c>
      <c r="E451" s="110">
        <f>+'Alimentazione CE Costi'!N880</f>
        <v>0</v>
      </c>
      <c r="F451" s="110">
        <f t="shared" si="90"/>
        <v>0</v>
      </c>
      <c r="G451" s="448"/>
      <c r="H451" s="270"/>
      <c r="I451" s="111"/>
      <c r="K451" s="107"/>
      <c r="M451" s="111"/>
    </row>
    <row r="452" spans="1:13" ht="18.75">
      <c r="A452" s="259"/>
      <c r="B452" s="114" t="s">
        <v>1342</v>
      </c>
      <c r="C452" s="115" t="s">
        <v>1960</v>
      </c>
      <c r="D452" s="110">
        <f>+'Alimentazione CE Costi'!K881</f>
        <v>0</v>
      </c>
      <c r="E452" s="110">
        <f>+'Alimentazione CE Costi'!N881</f>
        <v>0</v>
      </c>
      <c r="F452" s="110">
        <f t="shared" si="90"/>
        <v>0</v>
      </c>
      <c r="G452" s="448"/>
      <c r="H452" s="270"/>
      <c r="I452" s="111"/>
      <c r="K452" s="107"/>
      <c r="M452" s="111"/>
    </row>
    <row r="453" spans="1:13" ht="18.75">
      <c r="A453" s="259"/>
      <c r="B453" s="114" t="s">
        <v>1343</v>
      </c>
      <c r="C453" s="115" t="s">
        <v>1961</v>
      </c>
      <c r="D453" s="110">
        <f>+'Alimentazione CE Costi'!K882</f>
        <v>0</v>
      </c>
      <c r="E453" s="110">
        <f>+'Alimentazione CE Costi'!N882</f>
        <v>0</v>
      </c>
      <c r="F453" s="110">
        <f t="shared" si="90"/>
        <v>0</v>
      </c>
      <c r="G453" s="448"/>
      <c r="H453" s="270"/>
      <c r="I453" s="111"/>
      <c r="K453" s="107"/>
      <c r="M453" s="111"/>
    </row>
    <row r="454" spans="1:13" ht="18.75">
      <c r="A454" s="259"/>
      <c r="B454" s="114" t="s">
        <v>1344</v>
      </c>
      <c r="C454" s="115" t="s">
        <v>1962</v>
      </c>
      <c r="D454" s="110">
        <f>+'Alimentazione CE Costi'!K883</f>
        <v>0</v>
      </c>
      <c r="E454" s="110">
        <f>+'Alimentazione CE Costi'!N883</f>
        <v>0</v>
      </c>
      <c r="F454" s="110">
        <f t="shared" si="90"/>
        <v>0</v>
      </c>
      <c r="G454" s="448"/>
      <c r="H454" s="270"/>
      <c r="I454" s="111"/>
      <c r="K454" s="107"/>
      <c r="M454" s="111"/>
    </row>
    <row r="455" spans="1:13" ht="18.75">
      <c r="A455" s="259"/>
      <c r="B455" s="114" t="s">
        <v>1345</v>
      </c>
      <c r="C455" s="115" t="s">
        <v>1963</v>
      </c>
      <c r="D455" s="110">
        <f>+'Alimentazione CE Costi'!K884</f>
        <v>0</v>
      </c>
      <c r="E455" s="110">
        <f>+'Alimentazione CE Costi'!N884</f>
        <v>0</v>
      </c>
      <c r="F455" s="110">
        <f t="shared" si="90"/>
        <v>0</v>
      </c>
      <c r="G455" s="448"/>
      <c r="H455" s="270"/>
      <c r="I455" s="111"/>
      <c r="K455" s="107"/>
      <c r="M455" s="111"/>
    </row>
    <row r="456" spans="1:13" ht="18.75">
      <c r="A456" s="259"/>
      <c r="B456" s="140" t="s">
        <v>1347</v>
      </c>
      <c r="C456" s="141" t="s">
        <v>1964</v>
      </c>
      <c r="D456" s="139">
        <f t="shared" ref="D456:E456" si="104">SUM(D457:D462)</f>
        <v>0</v>
      </c>
      <c r="E456" s="139">
        <f t="shared" si="104"/>
        <v>0</v>
      </c>
      <c r="F456" s="139">
        <f t="shared" si="90"/>
        <v>0</v>
      </c>
      <c r="G456" s="76" t="s">
        <v>2126</v>
      </c>
      <c r="H456" s="270"/>
      <c r="I456" s="111"/>
      <c r="K456" s="107"/>
      <c r="M456" s="111"/>
    </row>
    <row r="457" spans="1:13" ht="18.75">
      <c r="A457" s="259"/>
      <c r="B457" s="114" t="s">
        <v>1348</v>
      </c>
      <c r="C457" s="115" t="s">
        <v>1965</v>
      </c>
      <c r="D457" s="110">
        <f>+'Alimentazione CE Costi'!K886</f>
        <v>0</v>
      </c>
      <c r="E457" s="110">
        <f>+'Alimentazione CE Costi'!N886</f>
        <v>0</v>
      </c>
      <c r="F457" s="110">
        <f t="shared" si="90"/>
        <v>0</v>
      </c>
      <c r="G457" s="448"/>
      <c r="H457" s="270"/>
      <c r="I457" s="111"/>
      <c r="K457" s="107"/>
      <c r="M457" s="111"/>
    </row>
    <row r="458" spans="1:13" ht="18.75">
      <c r="A458" s="259"/>
      <c r="B458" s="114" t="s">
        <v>1349</v>
      </c>
      <c r="C458" s="115" t="s">
        <v>1966</v>
      </c>
      <c r="D458" s="110">
        <f>+'Alimentazione CE Costi'!K887</f>
        <v>0</v>
      </c>
      <c r="E458" s="110">
        <f>+'Alimentazione CE Costi'!N887</f>
        <v>0</v>
      </c>
      <c r="F458" s="110">
        <f t="shared" si="90"/>
        <v>0</v>
      </c>
      <c r="G458" s="448"/>
      <c r="H458" s="270"/>
      <c r="I458" s="111"/>
      <c r="K458" s="107"/>
      <c r="M458" s="111"/>
    </row>
    <row r="459" spans="1:13" ht="18.75">
      <c r="A459" s="259"/>
      <c r="B459" s="114" t="s">
        <v>1350</v>
      </c>
      <c r="C459" s="115" t="s">
        <v>1967</v>
      </c>
      <c r="D459" s="110">
        <f>+'Alimentazione CE Costi'!K888</f>
        <v>0</v>
      </c>
      <c r="E459" s="110">
        <f>+'Alimentazione CE Costi'!N888</f>
        <v>0</v>
      </c>
      <c r="F459" s="110">
        <f t="shared" si="90"/>
        <v>0</v>
      </c>
      <c r="G459" s="448"/>
      <c r="H459" s="270"/>
      <c r="I459" s="111"/>
      <c r="K459" s="107"/>
      <c r="M459" s="111"/>
    </row>
    <row r="460" spans="1:13" ht="18.75">
      <c r="A460" s="259"/>
      <c r="B460" s="114" t="s">
        <v>1351</v>
      </c>
      <c r="C460" s="115" t="s">
        <v>1968</v>
      </c>
      <c r="D460" s="110">
        <f>+'Alimentazione CE Costi'!K889</f>
        <v>0</v>
      </c>
      <c r="E460" s="110">
        <f>+'Alimentazione CE Costi'!N889</f>
        <v>0</v>
      </c>
      <c r="F460" s="110">
        <f t="shared" si="90"/>
        <v>0</v>
      </c>
      <c r="G460" s="448"/>
      <c r="H460" s="270"/>
      <c r="I460" s="111"/>
      <c r="K460" s="107"/>
      <c r="M460" s="111"/>
    </row>
    <row r="461" spans="1:13" ht="18.75">
      <c r="A461" s="259"/>
      <c r="B461" s="114" t="s">
        <v>1352</v>
      </c>
      <c r="C461" s="115" t="s">
        <v>1969</v>
      </c>
      <c r="D461" s="110">
        <f>+'Alimentazione CE Costi'!K890</f>
        <v>0</v>
      </c>
      <c r="E461" s="110">
        <f>+'Alimentazione CE Costi'!N890</f>
        <v>0</v>
      </c>
      <c r="F461" s="110">
        <f t="shared" si="90"/>
        <v>0</v>
      </c>
      <c r="G461" s="448"/>
      <c r="H461" s="270"/>
      <c r="I461" s="111"/>
      <c r="K461" s="107"/>
      <c r="M461" s="111"/>
    </row>
    <row r="462" spans="1:13" ht="18.75">
      <c r="A462" s="259"/>
      <c r="B462" s="114" t="s">
        <v>1353</v>
      </c>
      <c r="C462" s="115" t="s">
        <v>1970</v>
      </c>
      <c r="D462" s="110">
        <f>+'Alimentazione CE Costi'!K891</f>
        <v>0</v>
      </c>
      <c r="E462" s="110">
        <f>+'Alimentazione CE Costi'!N891</f>
        <v>0</v>
      </c>
      <c r="F462" s="110">
        <f t="shared" si="90"/>
        <v>0</v>
      </c>
      <c r="G462" s="448"/>
      <c r="H462" s="270"/>
      <c r="I462" s="111"/>
      <c r="K462" s="107"/>
      <c r="M462" s="111"/>
    </row>
    <row r="463" spans="1:13" ht="18.75">
      <c r="A463" s="259"/>
      <c r="B463" s="145" t="s">
        <v>1355</v>
      </c>
      <c r="C463" s="146" t="s">
        <v>1971</v>
      </c>
      <c r="D463" s="147">
        <f t="shared" ref="D463:E463" si="105">+D464+D472+D473+D480</f>
        <v>595961.91</v>
      </c>
      <c r="E463" s="147">
        <f t="shared" si="105"/>
        <v>1233344.26</v>
      </c>
      <c r="F463" s="147">
        <f t="shared" si="90"/>
        <v>-637382.35</v>
      </c>
      <c r="G463" s="76" t="s">
        <v>2126</v>
      </c>
      <c r="H463" s="270"/>
      <c r="I463" s="111"/>
      <c r="K463" s="107"/>
      <c r="M463" s="111"/>
    </row>
    <row r="464" spans="1:13" ht="18.75">
      <c r="A464" s="259"/>
      <c r="B464" s="140" t="s">
        <v>1357</v>
      </c>
      <c r="C464" s="141" t="s">
        <v>1972</v>
      </c>
      <c r="D464" s="139">
        <f t="shared" ref="D464:E464" si="106">SUM(D465:D471)</f>
        <v>0</v>
      </c>
      <c r="E464" s="139">
        <f t="shared" si="106"/>
        <v>0</v>
      </c>
      <c r="F464" s="139">
        <f t="shared" si="90"/>
        <v>0</v>
      </c>
      <c r="G464" s="76" t="s">
        <v>2126</v>
      </c>
      <c r="H464" s="270"/>
      <c r="I464" s="111"/>
      <c r="K464" s="107"/>
      <c r="M464" s="111"/>
    </row>
    <row r="465" spans="1:13" ht="18.75">
      <c r="A465" s="259"/>
      <c r="B465" s="114" t="s">
        <v>1359</v>
      </c>
      <c r="C465" s="115" t="s">
        <v>1973</v>
      </c>
      <c r="D465" s="110">
        <f>+'Alimentazione CE Costi'!K894</f>
        <v>0</v>
      </c>
      <c r="E465" s="110">
        <f>+'Alimentazione CE Costi'!N894</f>
        <v>0</v>
      </c>
      <c r="F465" s="110">
        <f t="shared" si="90"/>
        <v>0</v>
      </c>
      <c r="G465" s="448"/>
      <c r="H465" s="270"/>
      <c r="I465" s="111"/>
      <c r="K465" s="107"/>
      <c r="M465" s="111"/>
    </row>
    <row r="466" spans="1:13" ht="18.75">
      <c r="A466" s="259"/>
      <c r="B466" s="114" t="s">
        <v>1361</v>
      </c>
      <c r="C466" s="115" t="s">
        <v>1974</v>
      </c>
      <c r="D466" s="110">
        <f>+'Alimentazione CE Costi'!K895</f>
        <v>0</v>
      </c>
      <c r="E466" s="110">
        <f>+'Alimentazione CE Costi'!N895</f>
        <v>0</v>
      </c>
      <c r="F466" s="110">
        <f t="shared" si="90"/>
        <v>0</v>
      </c>
      <c r="G466" s="448"/>
      <c r="H466" s="270"/>
      <c r="I466" s="111"/>
      <c r="K466" s="107"/>
      <c r="M466" s="111"/>
    </row>
    <row r="467" spans="1:13" ht="18.75">
      <c r="A467" s="259"/>
      <c r="B467" s="114" t="s">
        <v>1363</v>
      </c>
      <c r="C467" s="115" t="s">
        <v>1975</v>
      </c>
      <c r="D467" s="110">
        <f>+'Alimentazione CE Costi'!K896</f>
        <v>0</v>
      </c>
      <c r="E467" s="110">
        <f>+'Alimentazione CE Costi'!N896</f>
        <v>0</v>
      </c>
      <c r="F467" s="110">
        <f t="shared" si="90"/>
        <v>0</v>
      </c>
      <c r="G467" s="448"/>
      <c r="H467" s="270"/>
      <c r="I467" s="111"/>
      <c r="K467" s="107"/>
      <c r="M467" s="111"/>
    </row>
    <row r="468" spans="1:13" ht="18.75">
      <c r="A468" s="259"/>
      <c r="B468" s="114" t="s">
        <v>1365</v>
      </c>
      <c r="C468" s="115" t="s">
        <v>1976</v>
      </c>
      <c r="D468" s="110">
        <f>+'Alimentazione CE Costi'!K897</f>
        <v>0</v>
      </c>
      <c r="E468" s="110">
        <f>+'Alimentazione CE Costi'!N897</f>
        <v>0</v>
      </c>
      <c r="F468" s="110">
        <f t="shared" si="90"/>
        <v>0</v>
      </c>
      <c r="G468" s="448"/>
      <c r="H468" s="270"/>
      <c r="I468" s="111"/>
      <c r="K468" s="107"/>
      <c r="M468" s="111"/>
    </row>
    <row r="469" spans="1:13" ht="18.75">
      <c r="A469" s="259"/>
      <c r="B469" s="114" t="s">
        <v>1367</v>
      </c>
      <c r="C469" s="115" t="s">
        <v>1977</v>
      </c>
      <c r="D469" s="110">
        <f>+'Alimentazione CE Costi'!K898</f>
        <v>0</v>
      </c>
      <c r="E469" s="110">
        <f>+'Alimentazione CE Costi'!N898</f>
        <v>0</v>
      </c>
      <c r="F469" s="110">
        <f t="shared" si="90"/>
        <v>0</v>
      </c>
      <c r="G469" s="448"/>
      <c r="H469" s="270"/>
      <c r="I469" s="111"/>
      <c r="K469" s="107"/>
      <c r="M469" s="111"/>
    </row>
    <row r="470" spans="1:13" ht="18.75">
      <c r="A470" s="259"/>
      <c r="B470" s="114" t="s">
        <v>1369</v>
      </c>
      <c r="C470" s="115" t="s">
        <v>1978</v>
      </c>
      <c r="D470" s="110">
        <f>+'Alimentazione CE Costi'!K900+'Alimentazione CE Costi'!K901+'Alimentazione CE Costi'!K902</f>
        <v>0</v>
      </c>
      <c r="E470" s="110">
        <f>+'Alimentazione CE Costi'!N900+'Alimentazione CE Costi'!N901+'Alimentazione CE Costi'!N902</f>
        <v>0</v>
      </c>
      <c r="F470" s="110">
        <f t="shared" si="90"/>
        <v>0</v>
      </c>
      <c r="G470" s="448"/>
      <c r="H470" s="270"/>
      <c r="I470" s="111"/>
      <c r="K470" s="107"/>
      <c r="M470" s="111"/>
    </row>
    <row r="471" spans="1:13" ht="18.75">
      <c r="A471" s="259"/>
      <c r="B471" s="114" t="s">
        <v>1373</v>
      </c>
      <c r="C471" s="115" t="s">
        <v>1979</v>
      </c>
      <c r="D471" s="110">
        <f>+'Alimentazione CE Costi'!K903</f>
        <v>0</v>
      </c>
      <c r="E471" s="110">
        <f>+'Alimentazione CE Costi'!N903</f>
        <v>0</v>
      </c>
      <c r="F471" s="110">
        <f t="shared" si="90"/>
        <v>0</v>
      </c>
      <c r="G471" s="448"/>
      <c r="H471" s="270"/>
      <c r="I471" s="111"/>
      <c r="K471" s="107"/>
      <c r="M471" s="111"/>
    </row>
    <row r="472" spans="1:13" ht="18.75">
      <c r="A472" s="259"/>
      <c r="B472" s="112" t="s">
        <v>1375</v>
      </c>
      <c r="C472" s="113" t="s">
        <v>1980</v>
      </c>
      <c r="D472" s="110">
        <f>+'Alimentazione CE Costi'!K905+'Alimentazione CE Costi'!K906</f>
        <v>0</v>
      </c>
      <c r="E472" s="110">
        <f>+'Alimentazione CE Costi'!N905+'Alimentazione CE Costi'!N906</f>
        <v>0</v>
      </c>
      <c r="F472" s="110">
        <f t="shared" si="90"/>
        <v>0</v>
      </c>
      <c r="G472" s="448"/>
      <c r="H472" s="270"/>
      <c r="I472" s="111"/>
      <c r="K472" s="107"/>
      <c r="M472" s="111"/>
    </row>
    <row r="473" spans="1:13" ht="18.75">
      <c r="A473" s="259"/>
      <c r="B473" s="140" t="s">
        <v>1379</v>
      </c>
      <c r="C473" s="141" t="s">
        <v>1981</v>
      </c>
      <c r="D473" s="139">
        <f t="shared" ref="D473:E473" si="107">SUM(D474:D479)</f>
        <v>30000</v>
      </c>
      <c r="E473" s="139">
        <f t="shared" si="107"/>
        <v>706329.13</v>
      </c>
      <c r="F473" s="139">
        <f t="shared" si="90"/>
        <v>-676329.13</v>
      </c>
      <c r="G473" s="76" t="s">
        <v>2126</v>
      </c>
      <c r="H473" s="270"/>
      <c r="I473" s="111"/>
      <c r="K473" s="107"/>
      <c r="M473" s="111"/>
    </row>
    <row r="474" spans="1:13" ht="25.5">
      <c r="A474" s="259"/>
      <c r="B474" s="114" t="s">
        <v>1381</v>
      </c>
      <c r="C474" s="115" t="s">
        <v>1982</v>
      </c>
      <c r="D474" s="110">
        <f>+'Alimentazione CE Costi'!K908</f>
        <v>0</v>
      </c>
      <c r="E474" s="110">
        <f>+'Alimentazione CE Costi'!N908</f>
        <v>0</v>
      </c>
      <c r="F474" s="110">
        <f t="shared" ref="F474:F537" si="108">+D474-E474</f>
        <v>0</v>
      </c>
      <c r="G474" s="448"/>
      <c r="H474" s="270"/>
      <c r="I474" s="111"/>
      <c r="K474" s="107"/>
      <c r="M474" s="111"/>
    </row>
    <row r="475" spans="1:13" ht="18.75">
      <c r="A475" s="259"/>
      <c r="B475" s="114" t="s">
        <v>1383</v>
      </c>
      <c r="C475" s="115" t="s">
        <v>1983</v>
      </c>
      <c r="D475" s="110">
        <f>+'Alimentazione CE Costi'!K909</f>
        <v>0</v>
      </c>
      <c r="E475" s="110">
        <f>+'Alimentazione CE Costi'!N909</f>
        <v>80000</v>
      </c>
      <c r="F475" s="110">
        <f t="shared" si="108"/>
        <v>-80000</v>
      </c>
      <c r="G475" s="448"/>
      <c r="H475" s="270"/>
      <c r="I475" s="111"/>
      <c r="K475" s="107"/>
      <c r="M475" s="111"/>
    </row>
    <row r="476" spans="1:13" ht="18.75">
      <c r="A476" s="259"/>
      <c r="B476" s="114" t="s">
        <v>1385</v>
      </c>
      <c r="C476" s="115" t="s">
        <v>1984</v>
      </c>
      <c r="D476" s="110">
        <f>+'Alimentazione CE Costi'!K910</f>
        <v>0</v>
      </c>
      <c r="E476" s="110">
        <f>+'Alimentazione CE Costi'!N910</f>
        <v>596329.13</v>
      </c>
      <c r="F476" s="110">
        <f t="shared" si="108"/>
        <v>-596329.13</v>
      </c>
      <c r="G476" s="448"/>
      <c r="H476" s="270"/>
      <c r="I476" s="111"/>
      <c r="K476" s="107"/>
      <c r="M476" s="111"/>
    </row>
    <row r="477" spans="1:13" ht="18.75">
      <c r="A477" s="259"/>
      <c r="B477" s="114" t="s">
        <v>1387</v>
      </c>
      <c r="C477" s="115" t="s">
        <v>1985</v>
      </c>
      <c r="D477" s="110">
        <f>+'Alimentazione CE Costi'!K911</f>
        <v>0</v>
      </c>
      <c r="E477" s="110">
        <f>+'Alimentazione CE Costi'!N911</f>
        <v>0</v>
      </c>
      <c r="F477" s="110">
        <f t="shared" si="108"/>
        <v>0</v>
      </c>
      <c r="G477" s="448"/>
      <c r="H477" s="270"/>
      <c r="I477" s="111"/>
      <c r="K477" s="107"/>
      <c r="M477" s="111"/>
    </row>
    <row r="478" spans="1:13" ht="18.75">
      <c r="A478" s="259"/>
      <c r="B478" s="114" t="s">
        <v>1389</v>
      </c>
      <c r="C478" s="115" t="s">
        <v>1986</v>
      </c>
      <c r="D478" s="110">
        <f>+'Alimentazione CE Costi'!K913+'Alimentazione CE Costi'!K914</f>
        <v>30000</v>
      </c>
      <c r="E478" s="110">
        <f>+'Alimentazione CE Costi'!N913+'Alimentazione CE Costi'!N914</f>
        <v>30000</v>
      </c>
      <c r="F478" s="110">
        <f t="shared" si="108"/>
        <v>0</v>
      </c>
      <c r="G478" s="448"/>
      <c r="H478" s="270"/>
      <c r="I478" s="111"/>
      <c r="K478" s="107"/>
      <c r="M478" s="111"/>
    </row>
    <row r="479" spans="1:13" ht="18.75">
      <c r="A479" s="259"/>
      <c r="B479" s="114" t="s">
        <v>1393</v>
      </c>
      <c r="C479" s="115" t="s">
        <v>1987</v>
      </c>
      <c r="D479" s="110">
        <f>+'Alimentazione CE Costi'!K915</f>
        <v>0</v>
      </c>
      <c r="E479" s="110">
        <f>+'Alimentazione CE Costi'!N915</f>
        <v>0</v>
      </c>
      <c r="F479" s="110">
        <f t="shared" si="108"/>
        <v>0</v>
      </c>
      <c r="G479" s="448"/>
      <c r="H479" s="270"/>
      <c r="I479" s="111"/>
      <c r="K479" s="107"/>
      <c r="M479" s="111"/>
    </row>
    <row r="480" spans="1:13" ht="18.75">
      <c r="A480" s="259"/>
      <c r="B480" s="140" t="s">
        <v>1395</v>
      </c>
      <c r="C480" s="141" t="s">
        <v>1988</v>
      </c>
      <c r="D480" s="139">
        <f t="shared" ref="D480:E480" si="109">SUM(D481:D490)</f>
        <v>565961.91</v>
      </c>
      <c r="E480" s="139">
        <f t="shared" si="109"/>
        <v>527015.13</v>
      </c>
      <c r="F480" s="139">
        <f t="shared" si="108"/>
        <v>38946.780000000028</v>
      </c>
      <c r="G480" s="76" t="s">
        <v>2126</v>
      </c>
      <c r="H480" s="270"/>
      <c r="I480" s="111"/>
      <c r="K480" s="107"/>
      <c r="M480" s="111"/>
    </row>
    <row r="481" spans="1:13" ht="18.75">
      <c r="A481" s="259"/>
      <c r="B481" s="125" t="s">
        <v>1397</v>
      </c>
      <c r="C481" s="126" t="s">
        <v>1989</v>
      </c>
      <c r="D481" s="110">
        <f>+'Alimentazione CE Costi'!K917</f>
        <v>0</v>
      </c>
      <c r="E481" s="110">
        <f>+'Alimentazione CE Costi'!N917</f>
        <v>0</v>
      </c>
      <c r="F481" s="110">
        <f t="shared" si="108"/>
        <v>0</v>
      </c>
      <c r="G481" s="448"/>
      <c r="H481" s="270"/>
      <c r="I481" s="111"/>
      <c r="K481" s="107"/>
      <c r="M481" s="111"/>
    </row>
    <row r="482" spans="1:13" ht="18.75">
      <c r="A482" s="259"/>
      <c r="B482" s="125" t="s">
        <v>1399</v>
      </c>
      <c r="C482" s="126" t="s">
        <v>1990</v>
      </c>
      <c r="D482" s="110">
        <f>+'Alimentazione CE Costi'!K918</f>
        <v>0</v>
      </c>
      <c r="E482" s="110">
        <f>+'Alimentazione CE Costi'!N918</f>
        <v>0</v>
      </c>
      <c r="F482" s="110">
        <f t="shared" si="108"/>
        <v>0</v>
      </c>
      <c r="G482" s="448"/>
      <c r="H482" s="270"/>
      <c r="I482" s="111"/>
      <c r="K482" s="107"/>
      <c r="M482" s="111"/>
    </row>
    <row r="483" spans="1:13" ht="18.75">
      <c r="A483" s="259"/>
      <c r="B483" s="125" t="s">
        <v>1401</v>
      </c>
      <c r="C483" s="126" t="s">
        <v>1991</v>
      </c>
      <c r="D483" s="110">
        <f>+'Alimentazione CE Costi'!K919</f>
        <v>525547.93000000005</v>
      </c>
      <c r="E483" s="110">
        <f>+'Alimentazione CE Costi'!N919</f>
        <v>454237.29</v>
      </c>
      <c r="F483" s="110">
        <f t="shared" si="108"/>
        <v>71310.640000000072</v>
      </c>
      <c r="G483" s="448"/>
      <c r="H483" s="270"/>
      <c r="I483" s="111"/>
      <c r="K483" s="107"/>
      <c r="M483" s="111"/>
    </row>
    <row r="484" spans="1:13" ht="18.75">
      <c r="A484" s="259"/>
      <c r="B484" s="114" t="s">
        <v>1403</v>
      </c>
      <c r="C484" s="115" t="s">
        <v>1992</v>
      </c>
      <c r="D484" s="110">
        <f>+'Alimentazione CE Costi'!K920</f>
        <v>40413.980000000003</v>
      </c>
      <c r="E484" s="110">
        <f>+'Alimentazione CE Costi'!N920</f>
        <v>72777.84</v>
      </c>
      <c r="F484" s="110">
        <f t="shared" si="108"/>
        <v>-32363.859999999993</v>
      </c>
      <c r="G484" s="448"/>
      <c r="H484" s="270"/>
      <c r="I484" s="111"/>
      <c r="K484" s="107"/>
      <c r="M484" s="111"/>
    </row>
    <row r="485" spans="1:13" ht="18.75">
      <c r="A485" s="259"/>
      <c r="B485" s="114" t="s">
        <v>1405</v>
      </c>
      <c r="C485" s="115" t="s">
        <v>1993</v>
      </c>
      <c r="D485" s="110">
        <f>+'Alimentazione CE Costi'!K921</f>
        <v>0</v>
      </c>
      <c r="E485" s="110">
        <f>+'Alimentazione CE Costi'!N921</f>
        <v>0</v>
      </c>
      <c r="F485" s="110">
        <f t="shared" si="108"/>
        <v>0</v>
      </c>
      <c r="G485" s="448"/>
      <c r="H485" s="270"/>
      <c r="I485" s="111"/>
      <c r="K485" s="107"/>
      <c r="M485" s="111"/>
    </row>
    <row r="486" spans="1:13" ht="18.75">
      <c r="A486" s="259"/>
      <c r="B486" s="114" t="s">
        <v>1407</v>
      </c>
      <c r="C486" s="115" t="s">
        <v>1994</v>
      </c>
      <c r="D486" s="110">
        <f>+'Alimentazione CE Costi'!K922</f>
        <v>0</v>
      </c>
      <c r="E486" s="110">
        <f>+'Alimentazione CE Costi'!N922</f>
        <v>0</v>
      </c>
      <c r="F486" s="110">
        <f t="shared" si="108"/>
        <v>0</v>
      </c>
      <c r="G486" s="448"/>
      <c r="H486" s="270"/>
      <c r="I486" s="111"/>
      <c r="K486" s="107"/>
      <c r="M486" s="111"/>
    </row>
    <row r="487" spans="1:13" ht="18.75">
      <c r="A487" s="259"/>
      <c r="B487" s="114" t="s">
        <v>1409</v>
      </c>
      <c r="C487" s="115" t="s">
        <v>1995</v>
      </c>
      <c r="D487" s="110">
        <f>+'Alimentazione CE Costi'!K923</f>
        <v>0</v>
      </c>
      <c r="E487" s="110">
        <f>+'Alimentazione CE Costi'!N923</f>
        <v>0</v>
      </c>
      <c r="F487" s="110">
        <f t="shared" si="108"/>
        <v>0</v>
      </c>
      <c r="G487" s="448"/>
      <c r="H487" s="270"/>
      <c r="I487" s="111"/>
      <c r="K487" s="107"/>
      <c r="M487" s="111"/>
    </row>
    <row r="488" spans="1:13" ht="18.75">
      <c r="A488" s="259"/>
      <c r="B488" s="114" t="s">
        <v>1411</v>
      </c>
      <c r="C488" s="115" t="s">
        <v>1996</v>
      </c>
      <c r="D488" s="110">
        <f>+'Alimentazione CE Costi'!K924</f>
        <v>0</v>
      </c>
      <c r="E488" s="110">
        <f>+'Alimentazione CE Costi'!N924</f>
        <v>0</v>
      </c>
      <c r="F488" s="110">
        <f t="shared" si="108"/>
        <v>0</v>
      </c>
      <c r="G488" s="448"/>
      <c r="H488" s="270"/>
      <c r="I488" s="111"/>
      <c r="K488" s="107"/>
      <c r="M488" s="111"/>
    </row>
    <row r="489" spans="1:13" ht="18.75">
      <c r="A489" s="259"/>
      <c r="B489" s="114" t="s">
        <v>1413</v>
      </c>
      <c r="C489" s="115" t="s">
        <v>1997</v>
      </c>
      <c r="D489" s="110">
        <f>+'Alimentazione CE Costi'!K925</f>
        <v>0</v>
      </c>
      <c r="E489" s="110">
        <f>+'Alimentazione CE Costi'!N925</f>
        <v>0</v>
      </c>
      <c r="F489" s="110">
        <f t="shared" si="108"/>
        <v>0</v>
      </c>
      <c r="G489" s="448"/>
      <c r="H489" s="270"/>
      <c r="I489" s="111"/>
      <c r="K489" s="107"/>
      <c r="M489" s="111"/>
    </row>
    <row r="490" spans="1:13" ht="18.75">
      <c r="A490" s="259"/>
      <c r="B490" s="125" t="s">
        <v>1414</v>
      </c>
      <c r="C490" s="127" t="s">
        <v>1998</v>
      </c>
      <c r="D490" s="110">
        <f>+'Alimentazione CE Costi'!K926</f>
        <v>0</v>
      </c>
      <c r="E490" s="110">
        <f>+'Alimentazione CE Costi'!N926</f>
        <v>0</v>
      </c>
      <c r="F490" s="110">
        <f t="shared" si="108"/>
        <v>0</v>
      </c>
      <c r="G490" s="448"/>
      <c r="H490" s="270"/>
      <c r="I490" s="111"/>
      <c r="K490" s="107"/>
      <c r="M490" s="111"/>
    </row>
    <row r="491" spans="1:13" ht="18.75">
      <c r="A491" s="257"/>
      <c r="B491" s="148" t="s">
        <v>1999</v>
      </c>
      <c r="C491" s="149" t="s">
        <v>2000</v>
      </c>
      <c r="D491" s="150">
        <f t="shared" ref="D491:E491" si="110">+D463+D446+D436+D428+D386+D376+D368+D199+D159+D443</f>
        <v>85092461.420000017</v>
      </c>
      <c r="E491" s="150">
        <f t="shared" si="110"/>
        <v>84881980.76000002</v>
      </c>
      <c r="F491" s="150">
        <f t="shared" si="108"/>
        <v>210480.65999999642</v>
      </c>
      <c r="G491" s="76"/>
      <c r="H491" s="270"/>
      <c r="I491" s="111"/>
      <c r="K491" s="107"/>
      <c r="M491" s="111"/>
    </row>
    <row r="492" spans="1:13" ht="18.75">
      <c r="A492" s="257"/>
      <c r="B492" s="161"/>
      <c r="C492" s="162" t="s">
        <v>2001</v>
      </c>
      <c r="D492" s="163"/>
      <c r="E492" s="163"/>
      <c r="F492" s="163">
        <f t="shared" si="108"/>
        <v>0</v>
      </c>
      <c r="G492" s="76"/>
      <c r="H492" s="270"/>
      <c r="I492" s="111"/>
      <c r="K492" s="107"/>
      <c r="M492" s="111"/>
    </row>
    <row r="493" spans="1:13" ht="18.75">
      <c r="A493" s="257"/>
      <c r="B493" s="145" t="s">
        <v>460</v>
      </c>
      <c r="C493" s="146" t="s">
        <v>2002</v>
      </c>
      <c r="D493" s="147">
        <f t="shared" ref="D493:E493" si="111">+D494+D495+D496</f>
        <v>0</v>
      </c>
      <c r="E493" s="147">
        <f t="shared" si="111"/>
        <v>0</v>
      </c>
      <c r="F493" s="147">
        <f t="shared" si="108"/>
        <v>0</v>
      </c>
      <c r="G493" s="76" t="s">
        <v>2126</v>
      </c>
      <c r="H493" s="270"/>
      <c r="I493" s="111"/>
      <c r="K493" s="107"/>
      <c r="M493" s="111"/>
    </row>
    <row r="494" spans="1:13" ht="18.75">
      <c r="A494" s="257"/>
      <c r="B494" s="112" t="s">
        <v>462</v>
      </c>
      <c r="C494" s="113" t="s">
        <v>2003</v>
      </c>
      <c r="D494" s="110">
        <f>+'Alimentazione CE Ricavi'!K230</f>
        <v>0</v>
      </c>
      <c r="E494" s="110">
        <f>+'Alimentazione CE Ricavi'!N230</f>
        <v>0</v>
      </c>
      <c r="F494" s="110">
        <f t="shared" si="108"/>
        <v>0</v>
      </c>
      <c r="G494" s="76"/>
      <c r="H494" s="270"/>
      <c r="I494" s="111"/>
      <c r="K494" s="107"/>
      <c r="M494" s="111"/>
    </row>
    <row r="495" spans="1:13" ht="18.75">
      <c r="A495" s="257"/>
      <c r="B495" s="112" t="s">
        <v>464</v>
      </c>
      <c r="C495" s="113" t="s">
        <v>2004</v>
      </c>
      <c r="D495" s="110">
        <f>+'Alimentazione CE Ricavi'!K232+'Alimentazione CE Ricavi'!K233</f>
        <v>0</v>
      </c>
      <c r="E495" s="110">
        <f>+'Alimentazione CE Ricavi'!N232+'Alimentazione CE Ricavi'!N233</f>
        <v>0</v>
      </c>
      <c r="F495" s="110">
        <f t="shared" si="108"/>
        <v>0</v>
      </c>
      <c r="G495" s="76"/>
      <c r="H495" s="270"/>
      <c r="I495" s="111"/>
      <c r="K495" s="107"/>
      <c r="M495" s="111"/>
    </row>
    <row r="496" spans="1:13" ht="18.75">
      <c r="A496" s="257"/>
      <c r="B496" s="112" t="s">
        <v>468</v>
      </c>
      <c r="C496" s="113" t="s">
        <v>2005</v>
      </c>
      <c r="D496" s="110">
        <f>+'Alimentazione CE Ricavi'!K235+'Alimentazione CE Ricavi'!K236+'Alimentazione CE Ricavi'!K237</f>
        <v>0</v>
      </c>
      <c r="E496" s="110">
        <f>+'Alimentazione CE Ricavi'!N235+'Alimentazione CE Ricavi'!N236+'Alimentazione CE Ricavi'!N237</f>
        <v>0</v>
      </c>
      <c r="F496" s="110">
        <f t="shared" si="108"/>
        <v>0</v>
      </c>
      <c r="G496" s="76"/>
      <c r="H496" s="270"/>
      <c r="I496" s="111"/>
      <c r="K496" s="107"/>
      <c r="M496" s="111"/>
    </row>
    <row r="497" spans="1:13" ht="18.75">
      <c r="A497" s="257"/>
      <c r="B497" s="145" t="s">
        <v>472</v>
      </c>
      <c r="C497" s="146" t="s">
        <v>2006</v>
      </c>
      <c r="D497" s="147">
        <f t="shared" ref="D497:E497" si="112">SUM(D498:D502)</f>
        <v>0</v>
      </c>
      <c r="E497" s="147">
        <f t="shared" si="112"/>
        <v>0</v>
      </c>
      <c r="F497" s="147">
        <f t="shared" si="108"/>
        <v>0</v>
      </c>
      <c r="G497" s="76" t="s">
        <v>2126</v>
      </c>
      <c r="H497" s="270"/>
      <c r="I497" s="111"/>
      <c r="K497" s="107"/>
      <c r="M497" s="111"/>
    </row>
    <row r="498" spans="1:13" ht="18.75">
      <c r="A498" s="257"/>
      <c r="B498" s="112" t="s">
        <v>474</v>
      </c>
      <c r="C498" s="113" t="s">
        <v>2007</v>
      </c>
      <c r="D498" s="110">
        <f>+'Alimentazione CE Ricavi'!K239</f>
        <v>0</v>
      </c>
      <c r="E498" s="110">
        <f>+'Alimentazione CE Ricavi'!N239</f>
        <v>0</v>
      </c>
      <c r="F498" s="110">
        <f t="shared" si="108"/>
        <v>0</v>
      </c>
      <c r="G498" s="76"/>
      <c r="H498" s="270"/>
      <c r="I498" s="111"/>
      <c r="K498" s="107"/>
      <c r="M498" s="111"/>
    </row>
    <row r="499" spans="1:13" ht="18.75">
      <c r="A499" s="257"/>
      <c r="B499" s="112" t="s">
        <v>476</v>
      </c>
      <c r="C499" s="113" t="s">
        <v>2008</v>
      </c>
      <c r="D499" s="110">
        <f>+'Alimentazione CE Ricavi'!K240</f>
        <v>0</v>
      </c>
      <c r="E499" s="110">
        <f>+'Alimentazione CE Ricavi'!N240</f>
        <v>0</v>
      </c>
      <c r="F499" s="110">
        <f t="shared" si="108"/>
        <v>0</v>
      </c>
      <c r="G499" s="76"/>
      <c r="H499" s="270"/>
      <c r="I499" s="111"/>
      <c r="K499" s="107"/>
      <c r="M499" s="111"/>
    </row>
    <row r="500" spans="1:13" ht="18.75">
      <c r="A500" s="257"/>
      <c r="B500" s="112" t="s">
        <v>478</v>
      </c>
      <c r="C500" s="113" t="s">
        <v>2009</v>
      </c>
      <c r="D500" s="110">
        <f>+'Alimentazione CE Ricavi'!K241</f>
        <v>0</v>
      </c>
      <c r="E500" s="110">
        <f>+'Alimentazione CE Ricavi'!N241</f>
        <v>0</v>
      </c>
      <c r="F500" s="110">
        <f t="shared" si="108"/>
        <v>0</v>
      </c>
      <c r="G500" s="76"/>
      <c r="H500" s="270"/>
      <c r="I500" s="111"/>
      <c r="K500" s="107"/>
      <c r="M500" s="111"/>
    </row>
    <row r="501" spans="1:13" ht="18.75">
      <c r="A501" s="257"/>
      <c r="B501" s="112" t="s">
        <v>480</v>
      </c>
      <c r="C501" s="113" t="s">
        <v>2010</v>
      </c>
      <c r="D501" s="110">
        <f>+'Alimentazione CE Ricavi'!K242</f>
        <v>0</v>
      </c>
      <c r="E501" s="110">
        <f>+'Alimentazione CE Ricavi'!N242</f>
        <v>0</v>
      </c>
      <c r="F501" s="110">
        <f t="shared" si="108"/>
        <v>0</v>
      </c>
      <c r="G501" s="76"/>
      <c r="H501" s="270"/>
      <c r="I501" s="111"/>
      <c r="K501" s="107"/>
      <c r="M501" s="111"/>
    </row>
    <row r="502" spans="1:13" ht="18.75">
      <c r="A502" s="257"/>
      <c r="B502" s="112" t="s">
        <v>482</v>
      </c>
      <c r="C502" s="113" t="s">
        <v>2011</v>
      </c>
      <c r="D502" s="110">
        <f>+'Alimentazione CE Ricavi'!K243</f>
        <v>0</v>
      </c>
      <c r="E502" s="110">
        <f>+'Alimentazione CE Ricavi'!N243</f>
        <v>0</v>
      </c>
      <c r="F502" s="110">
        <f t="shared" si="108"/>
        <v>0</v>
      </c>
      <c r="G502" s="76"/>
      <c r="H502" s="270"/>
      <c r="I502" s="111"/>
      <c r="K502" s="107"/>
      <c r="M502" s="111"/>
    </row>
    <row r="503" spans="1:13" ht="18.75">
      <c r="A503" s="257"/>
      <c r="B503" s="145" t="s">
        <v>1416</v>
      </c>
      <c r="C503" s="146" t="s">
        <v>2012</v>
      </c>
      <c r="D503" s="147">
        <f t="shared" ref="D503:E503" si="113">SUM(D504:D506)</f>
        <v>0</v>
      </c>
      <c r="E503" s="147">
        <f t="shared" si="113"/>
        <v>0</v>
      </c>
      <c r="F503" s="147">
        <f t="shared" si="108"/>
        <v>0</v>
      </c>
      <c r="G503" s="76" t="s">
        <v>2126</v>
      </c>
      <c r="H503" s="270"/>
      <c r="I503" s="111"/>
      <c r="K503" s="107"/>
      <c r="M503" s="111"/>
    </row>
    <row r="504" spans="1:13" ht="18.75">
      <c r="A504" s="257"/>
      <c r="B504" s="112" t="s">
        <v>1418</v>
      </c>
      <c r="C504" s="113" t="s">
        <v>2013</v>
      </c>
      <c r="D504" s="110">
        <f>+'Alimentazione CE Costi'!K928</f>
        <v>0</v>
      </c>
      <c r="E504" s="110">
        <f>+'Alimentazione CE Costi'!N928</f>
        <v>0</v>
      </c>
      <c r="F504" s="110">
        <f t="shared" si="108"/>
        <v>0</v>
      </c>
      <c r="G504" s="76"/>
      <c r="H504" s="270"/>
      <c r="I504" s="111"/>
      <c r="K504" s="107"/>
      <c r="M504" s="111"/>
    </row>
    <row r="505" spans="1:13" ht="18.75">
      <c r="A505" s="257"/>
      <c r="B505" s="112" t="s">
        <v>1420</v>
      </c>
      <c r="C505" s="113" t="s">
        <v>2014</v>
      </c>
      <c r="D505" s="110">
        <f>+'Alimentazione CE Costi'!K929</f>
        <v>0</v>
      </c>
      <c r="E505" s="110">
        <f>+'Alimentazione CE Costi'!N929</f>
        <v>0</v>
      </c>
      <c r="F505" s="110">
        <f t="shared" si="108"/>
        <v>0</v>
      </c>
      <c r="G505" s="76"/>
      <c r="H505" s="270"/>
      <c r="I505" s="111"/>
      <c r="K505" s="107"/>
      <c r="M505" s="111"/>
    </row>
    <row r="506" spans="1:13" ht="18.75">
      <c r="A506" s="257"/>
      <c r="B506" s="112" t="s">
        <v>1422</v>
      </c>
      <c r="C506" s="113" t="s">
        <v>2015</v>
      </c>
      <c r="D506" s="110">
        <f>+'Alimentazione CE Costi'!K931+'Alimentazione CE Costi'!K932</f>
        <v>0</v>
      </c>
      <c r="E506" s="110">
        <f>+'Alimentazione CE Costi'!N931+'Alimentazione CE Costi'!N932</f>
        <v>0</v>
      </c>
      <c r="F506" s="110">
        <f t="shared" si="108"/>
        <v>0</v>
      </c>
      <c r="G506" s="76"/>
      <c r="H506" s="270"/>
      <c r="I506" s="111"/>
      <c r="K506" s="107"/>
      <c r="M506" s="111"/>
    </row>
    <row r="507" spans="1:13" ht="18.75">
      <c r="A507" s="257"/>
      <c r="B507" s="145" t="s">
        <v>2016</v>
      </c>
      <c r="C507" s="146" t="s">
        <v>2017</v>
      </c>
      <c r="D507" s="147">
        <f t="shared" ref="D507:E507" si="114">SUM(D508:D509)</f>
        <v>0</v>
      </c>
      <c r="E507" s="147">
        <f t="shared" si="114"/>
        <v>0</v>
      </c>
      <c r="F507" s="147">
        <f t="shared" si="108"/>
        <v>0</v>
      </c>
      <c r="G507" s="76" t="s">
        <v>2126</v>
      </c>
      <c r="H507" s="270"/>
      <c r="I507" s="111"/>
      <c r="K507" s="107"/>
      <c r="M507" s="111"/>
    </row>
    <row r="508" spans="1:13" ht="18.75">
      <c r="A508" s="257"/>
      <c r="B508" s="112" t="s">
        <v>1425</v>
      </c>
      <c r="C508" s="113" t="s">
        <v>2018</v>
      </c>
      <c r="D508" s="110">
        <f>+'Alimentazione CE Costi'!K934</f>
        <v>0</v>
      </c>
      <c r="E508" s="110">
        <f>+'Alimentazione CE Costi'!N934</f>
        <v>0</v>
      </c>
      <c r="F508" s="110">
        <f t="shared" si="108"/>
        <v>0</v>
      </c>
      <c r="G508" s="76"/>
      <c r="H508" s="270"/>
      <c r="I508" s="111"/>
      <c r="K508" s="107"/>
      <c r="M508" s="111"/>
    </row>
    <row r="509" spans="1:13" ht="18.75">
      <c r="A509" s="257"/>
      <c r="B509" s="112" t="s">
        <v>1427</v>
      </c>
      <c r="C509" s="113" t="s">
        <v>2019</v>
      </c>
      <c r="D509" s="110">
        <f>+'Alimentazione CE Costi'!K935</f>
        <v>0</v>
      </c>
      <c r="E509" s="110">
        <f>+'Alimentazione CE Costi'!N935</f>
        <v>0</v>
      </c>
      <c r="F509" s="110">
        <f t="shared" si="108"/>
        <v>0</v>
      </c>
      <c r="G509" s="76"/>
      <c r="H509" s="270"/>
      <c r="I509" s="111"/>
      <c r="K509" s="107"/>
      <c r="M509" s="111"/>
    </row>
    <row r="510" spans="1:13" ht="18.75">
      <c r="A510" s="257"/>
      <c r="B510" s="148" t="s">
        <v>2020</v>
      </c>
      <c r="C510" s="149" t="s">
        <v>2021</v>
      </c>
      <c r="D510" s="150">
        <f t="shared" ref="D510:E510" si="115">+D493+D497-D503-D507</f>
        <v>0</v>
      </c>
      <c r="E510" s="150">
        <f t="shared" si="115"/>
        <v>0</v>
      </c>
      <c r="F510" s="150">
        <f t="shared" si="108"/>
        <v>0</v>
      </c>
      <c r="G510" s="76" t="s">
        <v>2126</v>
      </c>
      <c r="H510" s="270"/>
      <c r="I510" s="111"/>
      <c r="K510" s="107"/>
      <c r="M510" s="111"/>
    </row>
    <row r="511" spans="1:13" ht="18.75">
      <c r="A511" s="257"/>
      <c r="B511" s="161"/>
      <c r="C511" s="162" t="s">
        <v>2022</v>
      </c>
      <c r="D511" s="163"/>
      <c r="E511" s="163"/>
      <c r="F511" s="163">
        <f t="shared" si="108"/>
        <v>0</v>
      </c>
      <c r="G511" s="76"/>
      <c r="H511" s="270"/>
      <c r="I511" s="111"/>
      <c r="K511" s="107"/>
      <c r="M511" s="111"/>
    </row>
    <row r="512" spans="1:13" ht="18.75">
      <c r="A512" s="257"/>
      <c r="B512" s="108" t="s">
        <v>484</v>
      </c>
      <c r="C512" s="109" t="s">
        <v>2023</v>
      </c>
      <c r="D512" s="110">
        <f>+'Alimentazione CE Ricavi'!K244</f>
        <v>0</v>
      </c>
      <c r="E512" s="110">
        <f>+'Alimentazione CE Ricavi'!N244</f>
        <v>0</v>
      </c>
      <c r="F512" s="110">
        <f t="shared" si="108"/>
        <v>0</v>
      </c>
      <c r="G512" s="76"/>
      <c r="H512" s="270"/>
      <c r="I512" s="111"/>
      <c r="K512" s="107"/>
      <c r="M512" s="111"/>
    </row>
    <row r="513" spans="1:13" ht="18.75">
      <c r="A513" s="257"/>
      <c r="B513" s="108" t="s">
        <v>1429</v>
      </c>
      <c r="C513" s="109" t="s">
        <v>2024</v>
      </c>
      <c r="D513" s="110">
        <f>+'Alimentazione CE Costi'!K936</f>
        <v>0</v>
      </c>
      <c r="E513" s="110">
        <f>+'Alimentazione CE Costi'!N936</f>
        <v>0</v>
      </c>
      <c r="F513" s="110">
        <f t="shared" si="108"/>
        <v>0</v>
      </c>
      <c r="G513" s="76"/>
      <c r="H513" s="270"/>
      <c r="I513" s="111"/>
      <c r="K513" s="107"/>
      <c r="M513" s="111"/>
    </row>
    <row r="514" spans="1:13" ht="18.75">
      <c r="A514" s="257"/>
      <c r="B514" s="148" t="s">
        <v>2025</v>
      </c>
      <c r="C514" s="149" t="s">
        <v>2026</v>
      </c>
      <c r="D514" s="150">
        <f t="shared" ref="D514:E514" si="116">+D512-D513</f>
        <v>0</v>
      </c>
      <c r="E514" s="150">
        <f t="shared" si="116"/>
        <v>0</v>
      </c>
      <c r="F514" s="150">
        <f t="shared" si="108"/>
        <v>0</v>
      </c>
      <c r="G514" s="76" t="s">
        <v>2126</v>
      </c>
      <c r="H514" s="270"/>
      <c r="I514" s="111"/>
      <c r="K514" s="107"/>
      <c r="M514" s="111"/>
    </row>
    <row r="515" spans="1:13" ht="18.75">
      <c r="A515" s="257"/>
      <c r="B515" s="161"/>
      <c r="C515" s="162" t="s">
        <v>2027</v>
      </c>
      <c r="D515" s="163"/>
      <c r="E515" s="163"/>
      <c r="F515" s="163">
        <f t="shared" si="108"/>
        <v>0</v>
      </c>
      <c r="G515" s="76"/>
      <c r="H515" s="270"/>
      <c r="I515" s="111"/>
      <c r="K515" s="107"/>
      <c r="M515" s="111"/>
    </row>
    <row r="516" spans="1:13" ht="18.75">
      <c r="A516" s="257"/>
      <c r="B516" s="145" t="s">
        <v>485</v>
      </c>
      <c r="C516" s="146" t="s">
        <v>2028</v>
      </c>
      <c r="D516" s="147">
        <f t="shared" ref="D516:E516" si="117">+D517+D518</f>
        <v>0</v>
      </c>
      <c r="E516" s="147">
        <f t="shared" si="117"/>
        <v>501216.81</v>
      </c>
      <c r="F516" s="147">
        <f t="shared" si="108"/>
        <v>-501216.81</v>
      </c>
      <c r="G516" s="76" t="s">
        <v>2126</v>
      </c>
      <c r="H516" s="270"/>
      <c r="I516" s="111"/>
      <c r="K516" s="107"/>
      <c r="M516" s="111"/>
    </row>
    <row r="517" spans="1:13" ht="18.75">
      <c r="A517" s="257"/>
      <c r="B517" s="112" t="s">
        <v>487</v>
      </c>
      <c r="C517" s="113" t="s">
        <v>2029</v>
      </c>
      <c r="D517" s="110">
        <f>+'Alimentazione CE Ricavi'!K246</f>
        <v>0</v>
      </c>
      <c r="E517" s="110">
        <f>+'Alimentazione CE Ricavi'!N246</f>
        <v>0</v>
      </c>
      <c r="F517" s="110">
        <f t="shared" si="108"/>
        <v>0</v>
      </c>
      <c r="G517" s="76"/>
      <c r="H517" s="270"/>
      <c r="I517" s="111"/>
      <c r="K517" s="107"/>
      <c r="M517" s="111"/>
    </row>
    <row r="518" spans="1:13" ht="18.75">
      <c r="A518" s="257"/>
      <c r="B518" s="140" t="s">
        <v>489</v>
      </c>
      <c r="C518" s="141" t="s">
        <v>2030</v>
      </c>
      <c r="D518" s="139">
        <f t="shared" ref="D518:E518" si="118">+D519+D520+D531+D541</f>
        <v>0</v>
      </c>
      <c r="E518" s="139">
        <f t="shared" si="118"/>
        <v>501216.81</v>
      </c>
      <c r="F518" s="139">
        <f t="shared" si="108"/>
        <v>-501216.81</v>
      </c>
      <c r="G518" s="76" t="s">
        <v>2126</v>
      </c>
      <c r="H518" s="270"/>
      <c r="I518" s="111"/>
      <c r="K518" s="107"/>
      <c r="M518" s="111"/>
    </row>
    <row r="519" spans="1:13" ht="18.75">
      <c r="A519" s="257"/>
      <c r="B519" s="114" t="s">
        <v>491</v>
      </c>
      <c r="C519" s="115" t="s">
        <v>2031</v>
      </c>
      <c r="D519" s="110">
        <f>+'Alimentazione CE Ricavi'!K248</f>
        <v>0</v>
      </c>
      <c r="E519" s="110">
        <f>+'Alimentazione CE Ricavi'!N248</f>
        <v>18196.61</v>
      </c>
      <c r="F519" s="110">
        <f t="shared" si="108"/>
        <v>-18196.61</v>
      </c>
      <c r="G519" s="76"/>
      <c r="H519" s="270"/>
      <c r="I519" s="111"/>
      <c r="K519" s="107"/>
      <c r="M519" s="111"/>
    </row>
    <row r="520" spans="1:13" ht="18.75">
      <c r="A520" s="257"/>
      <c r="B520" s="151" t="s">
        <v>493</v>
      </c>
      <c r="C520" s="152" t="s">
        <v>2032</v>
      </c>
      <c r="D520" s="153">
        <f t="shared" ref="D520:E520" si="119">+D521+D522+D523</f>
        <v>0</v>
      </c>
      <c r="E520" s="153">
        <f t="shared" si="119"/>
        <v>30678.78</v>
      </c>
      <c r="F520" s="153">
        <f t="shared" si="108"/>
        <v>-30678.78</v>
      </c>
      <c r="G520" s="76" t="s">
        <v>2126</v>
      </c>
      <c r="H520" s="270"/>
      <c r="I520" s="111"/>
      <c r="K520" s="107"/>
      <c r="M520" s="111"/>
    </row>
    <row r="521" spans="1:13" ht="18.75">
      <c r="A521" s="259"/>
      <c r="B521" s="114" t="s">
        <v>495</v>
      </c>
      <c r="C521" s="115" t="s">
        <v>2033</v>
      </c>
      <c r="D521" s="110">
        <f>+'Alimentazione CE Ricavi'!K250</f>
        <v>0</v>
      </c>
      <c r="E521" s="110">
        <f>+'Alimentazione CE Ricavi'!N250</f>
        <v>0</v>
      </c>
      <c r="F521" s="110">
        <f t="shared" si="108"/>
        <v>0</v>
      </c>
      <c r="G521" s="448"/>
      <c r="H521" s="270"/>
      <c r="I521" s="111"/>
      <c r="K521" s="107"/>
      <c r="M521" s="111"/>
    </row>
    <row r="522" spans="1:13" ht="18.75">
      <c r="A522" s="259" t="s">
        <v>1538</v>
      </c>
      <c r="B522" s="114" t="s">
        <v>497</v>
      </c>
      <c r="C522" s="115" t="s">
        <v>2034</v>
      </c>
      <c r="D522" s="110">
        <f>+'Alimentazione CE Ricavi'!K251</f>
        <v>0</v>
      </c>
      <c r="E522" s="110">
        <f>+'Alimentazione CE Ricavi'!N251</f>
        <v>0</v>
      </c>
      <c r="F522" s="110">
        <f t="shared" si="108"/>
        <v>0</v>
      </c>
      <c r="G522" s="448"/>
      <c r="H522" s="270"/>
      <c r="I522" s="111"/>
      <c r="K522" s="107"/>
      <c r="M522" s="111"/>
    </row>
    <row r="523" spans="1:13" ht="18.75">
      <c r="A523" s="259"/>
      <c r="B523" s="157" t="s">
        <v>499</v>
      </c>
      <c r="C523" s="158" t="s">
        <v>2035</v>
      </c>
      <c r="D523" s="156">
        <f t="shared" ref="D523:E523" si="120">SUM(D524:D530)</f>
        <v>0</v>
      </c>
      <c r="E523" s="156">
        <f t="shared" si="120"/>
        <v>30678.78</v>
      </c>
      <c r="F523" s="156">
        <f t="shared" si="108"/>
        <v>-30678.78</v>
      </c>
      <c r="G523" s="76" t="s">
        <v>2126</v>
      </c>
      <c r="H523" s="270"/>
      <c r="I523" s="111"/>
      <c r="K523" s="107"/>
      <c r="M523" s="111"/>
    </row>
    <row r="524" spans="1:13" ht="18.75">
      <c r="A524" s="259" t="s">
        <v>1583</v>
      </c>
      <c r="B524" s="116" t="s">
        <v>501</v>
      </c>
      <c r="C524" s="117" t="s">
        <v>2036</v>
      </c>
      <c r="D524" s="110">
        <f>+'Alimentazione CE Ricavi'!K253</f>
        <v>0</v>
      </c>
      <c r="E524" s="110">
        <f>+'Alimentazione CE Ricavi'!N253</f>
        <v>0</v>
      </c>
      <c r="F524" s="110">
        <f t="shared" si="108"/>
        <v>0</v>
      </c>
      <c r="G524" s="448"/>
      <c r="H524" s="270"/>
      <c r="I524" s="111"/>
      <c r="K524" s="107"/>
      <c r="M524" s="111"/>
    </row>
    <row r="525" spans="1:13" ht="18.75">
      <c r="A525" s="259"/>
      <c r="B525" s="116" t="s">
        <v>503</v>
      </c>
      <c r="C525" s="117" t="s">
        <v>2037</v>
      </c>
      <c r="D525" s="110">
        <f>+'Alimentazione CE Ricavi'!K254</f>
        <v>0</v>
      </c>
      <c r="E525" s="110">
        <f>+'Alimentazione CE Ricavi'!N254</f>
        <v>4671.9799999999996</v>
      </c>
      <c r="F525" s="110">
        <f t="shared" si="108"/>
        <v>-4671.9799999999996</v>
      </c>
      <c r="G525" s="448"/>
      <c r="H525" s="270"/>
      <c r="I525" s="111"/>
      <c r="K525" s="107"/>
      <c r="M525" s="111"/>
    </row>
    <row r="526" spans="1:13" ht="18.75">
      <c r="A526" s="259"/>
      <c r="B526" s="116" t="s">
        <v>505</v>
      </c>
      <c r="C526" s="117" t="s">
        <v>2038</v>
      </c>
      <c r="D526" s="110">
        <f>+'Alimentazione CE Ricavi'!K255</f>
        <v>0</v>
      </c>
      <c r="E526" s="110">
        <f>+'Alimentazione CE Ricavi'!N255</f>
        <v>0</v>
      </c>
      <c r="F526" s="110">
        <f t="shared" si="108"/>
        <v>0</v>
      </c>
      <c r="G526" s="448"/>
      <c r="H526" s="270"/>
      <c r="I526" s="111"/>
      <c r="K526" s="107"/>
      <c r="M526" s="111"/>
    </row>
    <row r="527" spans="1:13" ht="18.75">
      <c r="A527" s="259"/>
      <c r="B527" s="116" t="s">
        <v>507</v>
      </c>
      <c r="C527" s="117" t="s">
        <v>2039</v>
      </c>
      <c r="D527" s="110">
        <f>+'Alimentazione CE Ricavi'!K256</f>
        <v>0</v>
      </c>
      <c r="E527" s="110">
        <f>+'Alimentazione CE Ricavi'!N256</f>
        <v>0</v>
      </c>
      <c r="F527" s="110">
        <f t="shared" si="108"/>
        <v>0</v>
      </c>
      <c r="G527" s="448"/>
      <c r="H527" s="270"/>
      <c r="I527" s="111"/>
      <c r="K527" s="107"/>
      <c r="M527" s="111"/>
    </row>
    <row r="528" spans="1:13" ht="18.75">
      <c r="A528" s="259"/>
      <c r="B528" s="116" t="s">
        <v>509</v>
      </c>
      <c r="C528" s="117" t="s">
        <v>2040</v>
      </c>
      <c r="D528" s="110">
        <f>+'Alimentazione CE Ricavi'!K257</f>
        <v>0</v>
      </c>
      <c r="E528" s="110">
        <f>+'Alimentazione CE Ricavi'!N257</f>
        <v>0</v>
      </c>
      <c r="F528" s="110">
        <f t="shared" si="108"/>
        <v>0</v>
      </c>
      <c r="G528" s="448"/>
      <c r="H528" s="270"/>
      <c r="I528" s="111"/>
      <c r="K528" s="107"/>
      <c r="M528" s="111"/>
    </row>
    <row r="529" spans="1:13" ht="18.75">
      <c r="A529" s="259"/>
      <c r="B529" s="116" t="s">
        <v>511</v>
      </c>
      <c r="C529" s="117" t="s">
        <v>2041</v>
      </c>
      <c r="D529" s="110">
        <f>+'Alimentazione CE Ricavi'!K258</f>
        <v>0</v>
      </c>
      <c r="E529" s="110">
        <f>+'Alimentazione CE Ricavi'!N258</f>
        <v>0</v>
      </c>
      <c r="F529" s="110">
        <f t="shared" si="108"/>
        <v>0</v>
      </c>
      <c r="G529" s="448"/>
      <c r="H529" s="270"/>
      <c r="I529" s="111"/>
      <c r="K529" s="107"/>
      <c r="M529" s="111"/>
    </row>
    <row r="530" spans="1:13" ht="18.75">
      <c r="A530" s="259"/>
      <c r="B530" s="116" t="s">
        <v>513</v>
      </c>
      <c r="C530" s="117" t="s">
        <v>2042</v>
      </c>
      <c r="D530" s="110">
        <f>+'Alimentazione CE Ricavi'!K259</f>
        <v>0</v>
      </c>
      <c r="E530" s="110">
        <f>+'Alimentazione CE Ricavi'!N259</f>
        <v>26006.799999999999</v>
      </c>
      <c r="F530" s="110">
        <f t="shared" si="108"/>
        <v>-26006.799999999999</v>
      </c>
      <c r="G530" s="448"/>
      <c r="H530" s="270"/>
      <c r="I530" s="111"/>
      <c r="K530" s="107"/>
      <c r="M530" s="111"/>
    </row>
    <row r="531" spans="1:13" ht="18.75">
      <c r="A531" s="259"/>
      <c r="B531" s="151" t="s">
        <v>2043</v>
      </c>
      <c r="C531" s="152" t="s">
        <v>2044</v>
      </c>
      <c r="D531" s="153">
        <f t="shared" ref="D531:E531" si="121">+D532+D533</f>
        <v>0</v>
      </c>
      <c r="E531" s="153">
        <f t="shared" si="121"/>
        <v>452321.42</v>
      </c>
      <c r="F531" s="153">
        <f t="shared" si="108"/>
        <v>-452321.42</v>
      </c>
      <c r="G531" s="76" t="s">
        <v>2126</v>
      </c>
      <c r="H531" s="270"/>
      <c r="I531" s="111"/>
      <c r="K531" s="107"/>
      <c r="M531" s="111"/>
    </row>
    <row r="532" spans="1:13" ht="18.75">
      <c r="A532" s="257" t="s">
        <v>1538</v>
      </c>
      <c r="B532" s="114" t="s">
        <v>516</v>
      </c>
      <c r="C532" s="115" t="s">
        <v>2045</v>
      </c>
      <c r="D532" s="110">
        <f>+'Alimentazione CE Ricavi'!K261</f>
        <v>0</v>
      </c>
      <c r="E532" s="110">
        <f>+'Alimentazione CE Ricavi'!N261</f>
        <v>0</v>
      </c>
      <c r="F532" s="110">
        <f t="shared" si="108"/>
        <v>0</v>
      </c>
      <c r="G532" s="76"/>
      <c r="H532" s="270"/>
      <c r="I532" s="111"/>
      <c r="K532" s="107"/>
      <c r="M532" s="111"/>
    </row>
    <row r="533" spans="1:13" ht="18.75">
      <c r="A533" s="257"/>
      <c r="B533" s="157" t="s">
        <v>2046</v>
      </c>
      <c r="C533" s="158" t="s">
        <v>2047</v>
      </c>
      <c r="D533" s="156">
        <f t="shared" ref="D533:E533" si="122">SUM(D534:D540)</f>
        <v>0</v>
      </c>
      <c r="E533" s="156">
        <f t="shared" si="122"/>
        <v>452321.42</v>
      </c>
      <c r="F533" s="156">
        <f t="shared" si="108"/>
        <v>-452321.42</v>
      </c>
      <c r="G533" s="76" t="s">
        <v>2126</v>
      </c>
      <c r="H533" s="270"/>
      <c r="I533" s="111"/>
      <c r="K533" s="107"/>
      <c r="M533" s="111"/>
    </row>
    <row r="534" spans="1:13" ht="18.75">
      <c r="A534" s="257" t="s">
        <v>1583</v>
      </c>
      <c r="B534" s="116" t="s">
        <v>519</v>
      </c>
      <c r="C534" s="117" t="s">
        <v>2048</v>
      </c>
      <c r="D534" s="110">
        <f>+'Alimentazione CE Ricavi'!K263</f>
        <v>0</v>
      </c>
      <c r="E534" s="110">
        <f>+'Alimentazione CE Ricavi'!N263</f>
        <v>407107.62</v>
      </c>
      <c r="F534" s="110">
        <f t="shared" si="108"/>
        <v>-407107.62</v>
      </c>
      <c r="G534" s="76"/>
      <c r="H534" s="270"/>
      <c r="I534" s="111"/>
      <c r="K534" s="107"/>
      <c r="M534" s="111"/>
    </row>
    <row r="535" spans="1:13" ht="18.75">
      <c r="A535" s="257"/>
      <c r="B535" s="116" t="s">
        <v>521</v>
      </c>
      <c r="C535" s="117" t="s">
        <v>2049</v>
      </c>
      <c r="D535" s="110">
        <f>+'Alimentazione CE Ricavi'!K264</f>
        <v>0</v>
      </c>
      <c r="E535" s="110">
        <f>+'Alimentazione CE Ricavi'!N264</f>
        <v>35878.17</v>
      </c>
      <c r="F535" s="110">
        <f t="shared" si="108"/>
        <v>-35878.17</v>
      </c>
      <c r="G535" s="76"/>
      <c r="H535" s="270"/>
      <c r="I535" s="111"/>
      <c r="K535" s="107"/>
      <c r="M535" s="111"/>
    </row>
    <row r="536" spans="1:13" ht="18.75">
      <c r="A536" s="257"/>
      <c r="B536" s="116" t="s">
        <v>523</v>
      </c>
      <c r="C536" s="117" t="s">
        <v>2050</v>
      </c>
      <c r="D536" s="110">
        <f>+'Alimentazione CE Ricavi'!K265</f>
        <v>0</v>
      </c>
      <c r="E536" s="110">
        <f>+'Alimentazione CE Ricavi'!N265</f>
        <v>0</v>
      </c>
      <c r="F536" s="110">
        <f t="shared" si="108"/>
        <v>0</v>
      </c>
      <c r="G536" s="76"/>
      <c r="H536" s="270"/>
      <c r="I536" s="111"/>
      <c r="K536" s="107"/>
      <c r="M536" s="111"/>
    </row>
    <row r="537" spans="1:13" ht="18.75">
      <c r="A537" s="257"/>
      <c r="B537" s="116" t="s">
        <v>525</v>
      </c>
      <c r="C537" s="117" t="s">
        <v>2051</v>
      </c>
      <c r="D537" s="110">
        <f>+'Alimentazione CE Ricavi'!K266</f>
        <v>0</v>
      </c>
      <c r="E537" s="110">
        <f>+'Alimentazione CE Ricavi'!N266</f>
        <v>0</v>
      </c>
      <c r="F537" s="110">
        <f t="shared" si="108"/>
        <v>0</v>
      </c>
      <c r="G537" s="76"/>
      <c r="H537" s="270"/>
      <c r="I537" s="111"/>
      <c r="K537" s="107"/>
      <c r="M537" s="111"/>
    </row>
    <row r="538" spans="1:13" ht="18.75">
      <c r="A538" s="257"/>
      <c r="B538" s="116" t="s">
        <v>527</v>
      </c>
      <c r="C538" s="117" t="s">
        <v>2052</v>
      </c>
      <c r="D538" s="110">
        <f>+'Alimentazione CE Ricavi'!K267</f>
        <v>0</v>
      </c>
      <c r="E538" s="110">
        <f>+'Alimentazione CE Ricavi'!N267</f>
        <v>0</v>
      </c>
      <c r="F538" s="110">
        <f t="shared" ref="F538:F587" si="123">+D538-E538</f>
        <v>0</v>
      </c>
      <c r="G538" s="76"/>
      <c r="H538" s="270"/>
      <c r="I538" s="111"/>
      <c r="K538" s="107"/>
      <c r="M538" s="111"/>
    </row>
    <row r="539" spans="1:13" ht="18.75">
      <c r="A539" s="257"/>
      <c r="B539" s="116" t="s">
        <v>529</v>
      </c>
      <c r="C539" s="117" t="s">
        <v>2053</v>
      </c>
      <c r="D539" s="110">
        <f>+'Alimentazione CE Ricavi'!K268</f>
        <v>0</v>
      </c>
      <c r="E539" s="110">
        <f>+'Alimentazione CE Ricavi'!N268</f>
        <v>5656.7300000000005</v>
      </c>
      <c r="F539" s="110">
        <f t="shared" si="123"/>
        <v>-5656.7300000000005</v>
      </c>
      <c r="G539" s="76"/>
      <c r="H539" s="270"/>
      <c r="I539" s="111"/>
      <c r="K539" s="107"/>
      <c r="M539" s="111"/>
    </row>
    <row r="540" spans="1:13" ht="18.75">
      <c r="A540" s="257"/>
      <c r="B540" s="116" t="s">
        <v>531</v>
      </c>
      <c r="C540" s="117" t="s">
        <v>2054</v>
      </c>
      <c r="D540" s="110">
        <f>+'Alimentazione CE Ricavi'!K269</f>
        <v>0</v>
      </c>
      <c r="E540" s="110">
        <f>+'Alimentazione CE Ricavi'!N269</f>
        <v>3678.9</v>
      </c>
      <c r="F540" s="110">
        <f t="shared" si="123"/>
        <v>-3678.9</v>
      </c>
      <c r="G540" s="76"/>
      <c r="H540" s="270"/>
      <c r="I540" s="111"/>
      <c r="K540" s="107"/>
      <c r="M540" s="111"/>
    </row>
    <row r="541" spans="1:13" ht="18.75">
      <c r="A541" s="257"/>
      <c r="B541" s="114" t="s">
        <v>532</v>
      </c>
      <c r="C541" s="115" t="s">
        <v>2055</v>
      </c>
      <c r="D541" s="110">
        <f>+'Alimentazione CE Ricavi'!K270</f>
        <v>0</v>
      </c>
      <c r="E541" s="110">
        <f>+'Alimentazione CE Ricavi'!N270</f>
        <v>20</v>
      </c>
      <c r="F541" s="110">
        <f t="shared" si="123"/>
        <v>-20</v>
      </c>
      <c r="G541" s="76"/>
      <c r="H541" s="270"/>
      <c r="I541" s="111"/>
      <c r="K541" s="107"/>
      <c r="M541" s="111"/>
    </row>
    <row r="542" spans="1:13" ht="18.75">
      <c r="A542" s="257"/>
      <c r="B542" s="145" t="s">
        <v>1430</v>
      </c>
      <c r="C542" s="146" t="s">
        <v>2056</v>
      </c>
      <c r="D542" s="147">
        <f t="shared" ref="D542:E542" si="124">+D543+D544</f>
        <v>0</v>
      </c>
      <c r="E542" s="147">
        <f t="shared" si="124"/>
        <v>2114014.7800000003</v>
      </c>
      <c r="F542" s="147">
        <f t="shared" si="123"/>
        <v>-2114014.7800000003</v>
      </c>
      <c r="G542" s="76"/>
      <c r="H542" s="270"/>
      <c r="I542" s="111"/>
      <c r="K542" s="107"/>
      <c r="M542" s="111"/>
    </row>
    <row r="543" spans="1:13" ht="18.75">
      <c r="A543" s="257"/>
      <c r="B543" s="112" t="s">
        <v>1432</v>
      </c>
      <c r="C543" s="113" t="s">
        <v>2057</v>
      </c>
      <c r="D543" s="110">
        <f>+'Alimentazione CE Costi'!K938</f>
        <v>0</v>
      </c>
      <c r="E543" s="110">
        <f>+'Alimentazione CE Costi'!N938</f>
        <v>3390.8</v>
      </c>
      <c r="F543" s="110">
        <f t="shared" si="123"/>
        <v>-3390.8</v>
      </c>
      <c r="G543" s="76"/>
      <c r="H543" s="270"/>
      <c r="I543" s="111"/>
      <c r="K543" s="107"/>
      <c r="M543" s="111"/>
    </row>
    <row r="544" spans="1:13" ht="18.75">
      <c r="A544" s="257"/>
      <c r="B544" s="140" t="s">
        <v>1434</v>
      </c>
      <c r="C544" s="141" t="s">
        <v>2058</v>
      </c>
      <c r="D544" s="139">
        <f t="shared" ref="D544:E544" si="125">+D545+D546+D547+D562+D573</f>
        <v>0</v>
      </c>
      <c r="E544" s="139">
        <f t="shared" si="125"/>
        <v>2110623.9800000004</v>
      </c>
      <c r="F544" s="139">
        <f t="shared" si="123"/>
        <v>-2110623.9800000004</v>
      </c>
      <c r="G544" s="76"/>
      <c r="H544" s="270"/>
      <c r="I544" s="111"/>
      <c r="K544" s="107"/>
      <c r="M544" s="111"/>
    </row>
    <row r="545" spans="1:13" ht="18.75">
      <c r="A545" s="257"/>
      <c r="B545" s="114" t="s">
        <v>1436</v>
      </c>
      <c r="C545" s="115" t="s">
        <v>2059</v>
      </c>
      <c r="D545" s="110">
        <f>+'Alimentazione CE Costi'!K940</f>
        <v>0</v>
      </c>
      <c r="E545" s="110">
        <f>+'Alimentazione CE Costi'!N940</f>
        <v>0</v>
      </c>
      <c r="F545" s="110">
        <f t="shared" si="123"/>
        <v>0</v>
      </c>
      <c r="G545" s="76"/>
      <c r="H545" s="270"/>
      <c r="I545" s="111"/>
      <c r="K545" s="107"/>
      <c r="M545" s="111"/>
    </row>
    <row r="546" spans="1:13" ht="18.75">
      <c r="A546" s="257"/>
      <c r="B546" s="114" t="s">
        <v>1438</v>
      </c>
      <c r="C546" s="115" t="s">
        <v>2060</v>
      </c>
      <c r="D546" s="110">
        <f>+'Alimentazione CE Costi'!K941</f>
        <v>0</v>
      </c>
      <c r="E546" s="110">
        <f>+'Alimentazione CE Costi'!N941</f>
        <v>0</v>
      </c>
      <c r="F546" s="110">
        <f t="shared" si="123"/>
        <v>0</v>
      </c>
      <c r="G546" s="76"/>
      <c r="H546" s="270"/>
      <c r="I546" s="111"/>
      <c r="K546" s="107"/>
      <c r="M546" s="111"/>
    </row>
    <row r="547" spans="1:13" ht="18.75">
      <c r="A547" s="257"/>
      <c r="B547" s="151" t="s">
        <v>1440</v>
      </c>
      <c r="C547" s="152" t="s">
        <v>2061</v>
      </c>
      <c r="D547" s="153">
        <f t="shared" ref="D547:E547" si="126">+D548+D551</f>
        <v>0</v>
      </c>
      <c r="E547" s="153">
        <f t="shared" si="126"/>
        <v>1963019.8400000003</v>
      </c>
      <c r="F547" s="153">
        <f t="shared" si="123"/>
        <v>-1963019.8400000003</v>
      </c>
      <c r="G547" s="76"/>
      <c r="H547" s="270"/>
      <c r="I547" s="111"/>
      <c r="K547" s="107"/>
      <c r="M547" s="111"/>
    </row>
    <row r="548" spans="1:13" ht="18.75">
      <c r="A548" s="257" t="s">
        <v>1538</v>
      </c>
      <c r="B548" s="157" t="s">
        <v>1442</v>
      </c>
      <c r="C548" s="158" t="s">
        <v>2062</v>
      </c>
      <c r="D548" s="156">
        <f t="shared" ref="D548:E548" si="127">+D549+D550</f>
        <v>0</v>
      </c>
      <c r="E548" s="156">
        <f t="shared" si="127"/>
        <v>1788938.2100000002</v>
      </c>
      <c r="F548" s="156">
        <f t="shared" si="123"/>
        <v>-1788938.2100000002</v>
      </c>
      <c r="G548" s="76"/>
      <c r="H548" s="270"/>
      <c r="I548" s="111"/>
      <c r="K548" s="107"/>
      <c r="M548" s="111"/>
    </row>
    <row r="549" spans="1:13" ht="18.75">
      <c r="A549" s="257" t="s">
        <v>1538</v>
      </c>
      <c r="B549" s="116" t="s">
        <v>1444</v>
      </c>
      <c r="C549" s="117" t="s">
        <v>2063</v>
      </c>
      <c r="D549" s="110">
        <f>+'Alimentazione CE Costi'!K944</f>
        <v>0</v>
      </c>
      <c r="E549" s="110">
        <f>+'Alimentazione CE Costi'!N944</f>
        <v>0</v>
      </c>
      <c r="F549" s="110">
        <f t="shared" si="123"/>
        <v>0</v>
      </c>
      <c r="G549" s="76"/>
      <c r="H549" s="270"/>
      <c r="I549" s="111"/>
      <c r="K549" s="107"/>
      <c r="M549" s="111"/>
    </row>
    <row r="550" spans="1:13" ht="18.75">
      <c r="A550" s="257" t="s">
        <v>1538</v>
      </c>
      <c r="B550" s="116" t="s">
        <v>1446</v>
      </c>
      <c r="C550" s="117" t="s">
        <v>2064</v>
      </c>
      <c r="D550" s="110">
        <f>+'Alimentazione CE Costi'!K945</f>
        <v>0</v>
      </c>
      <c r="E550" s="110">
        <f>+'Alimentazione CE Costi'!N945</f>
        <v>1788938.2100000002</v>
      </c>
      <c r="F550" s="110">
        <f t="shared" si="123"/>
        <v>-1788938.2100000002</v>
      </c>
      <c r="G550" s="76"/>
      <c r="H550" s="270"/>
      <c r="I550" s="111"/>
      <c r="K550" s="107"/>
      <c r="M550" s="111"/>
    </row>
    <row r="551" spans="1:13" ht="18.75">
      <c r="A551" s="257"/>
      <c r="B551" s="157" t="s">
        <v>1448</v>
      </c>
      <c r="C551" s="158" t="s">
        <v>2065</v>
      </c>
      <c r="D551" s="156">
        <f t="shared" ref="D551:E551" si="128">+D552+D553+D557+D558+D559+D560+D561</f>
        <v>0</v>
      </c>
      <c r="E551" s="156">
        <f t="shared" si="128"/>
        <v>174081.63</v>
      </c>
      <c r="F551" s="156">
        <f t="shared" si="123"/>
        <v>-174081.63</v>
      </c>
      <c r="G551" s="76"/>
      <c r="H551" s="270"/>
      <c r="I551" s="111"/>
      <c r="K551" s="107"/>
      <c r="M551" s="111"/>
    </row>
    <row r="552" spans="1:13" ht="18.75">
      <c r="A552" s="257" t="s">
        <v>1583</v>
      </c>
      <c r="B552" s="116" t="s">
        <v>1450</v>
      </c>
      <c r="C552" s="117" t="s">
        <v>2066</v>
      </c>
      <c r="D552" s="110">
        <f>+'Alimentazione CE Costi'!K947</f>
        <v>0</v>
      </c>
      <c r="E552" s="110">
        <f>+'Alimentazione CE Costi'!N947</f>
        <v>0</v>
      </c>
      <c r="F552" s="110">
        <f t="shared" si="123"/>
        <v>0</v>
      </c>
      <c r="G552" s="76"/>
      <c r="H552" s="270"/>
      <c r="I552" s="111"/>
      <c r="K552" s="107"/>
      <c r="M552" s="111"/>
    </row>
    <row r="553" spans="1:13" ht="18.75">
      <c r="A553" s="257"/>
      <c r="B553" s="173" t="s">
        <v>1452</v>
      </c>
      <c r="C553" s="174" t="s">
        <v>2067</v>
      </c>
      <c r="D553" s="175">
        <f t="shared" ref="D553:E553" si="129">+D554+D555+D556</f>
        <v>0</v>
      </c>
      <c r="E553" s="175">
        <f t="shared" si="129"/>
        <v>81792.09</v>
      </c>
      <c r="F553" s="175">
        <f t="shared" si="123"/>
        <v>-81792.09</v>
      </c>
      <c r="G553" s="76"/>
      <c r="H553" s="270"/>
      <c r="I553" s="111"/>
      <c r="K553" s="107"/>
      <c r="M553" s="111"/>
    </row>
    <row r="554" spans="1:13" ht="18.75">
      <c r="A554" s="257"/>
      <c r="B554" s="114" t="s">
        <v>1454</v>
      </c>
      <c r="C554" s="115" t="s">
        <v>2068</v>
      </c>
      <c r="D554" s="110">
        <f>+'Alimentazione CE Costi'!K949</f>
        <v>0</v>
      </c>
      <c r="E554" s="110">
        <f>+'Alimentazione CE Costi'!N949</f>
        <v>711.03</v>
      </c>
      <c r="F554" s="110">
        <f t="shared" si="123"/>
        <v>-711.03</v>
      </c>
      <c r="G554" s="76"/>
      <c r="H554" s="270"/>
      <c r="I554" s="111"/>
      <c r="K554" s="107"/>
      <c r="M554" s="111"/>
    </row>
    <row r="555" spans="1:13" ht="18.75">
      <c r="A555" s="257"/>
      <c r="B555" s="114" t="s">
        <v>1456</v>
      </c>
      <c r="C555" s="115" t="s">
        <v>2069</v>
      </c>
      <c r="D555" s="110">
        <f>+'Alimentazione CE Costi'!K950</f>
        <v>0</v>
      </c>
      <c r="E555" s="110">
        <f>+'Alimentazione CE Costi'!N950</f>
        <v>0</v>
      </c>
      <c r="F555" s="110">
        <f t="shared" si="123"/>
        <v>0</v>
      </c>
      <c r="G555" s="76"/>
      <c r="H555" s="270"/>
      <c r="I555" s="111"/>
      <c r="K555" s="107"/>
      <c r="M555" s="111"/>
    </row>
    <row r="556" spans="1:13" ht="18.75">
      <c r="A556" s="257"/>
      <c r="B556" s="114" t="s">
        <v>1458</v>
      </c>
      <c r="C556" s="115" t="s">
        <v>2070</v>
      </c>
      <c r="D556" s="110">
        <f>+'Alimentazione CE Costi'!K951</f>
        <v>0</v>
      </c>
      <c r="E556" s="110">
        <f>+'Alimentazione CE Costi'!N951</f>
        <v>81081.06</v>
      </c>
      <c r="F556" s="110">
        <f t="shared" si="123"/>
        <v>-81081.06</v>
      </c>
      <c r="G556" s="76"/>
      <c r="H556" s="270"/>
      <c r="I556" s="111"/>
      <c r="K556" s="107"/>
      <c r="M556" s="111"/>
    </row>
    <row r="557" spans="1:13" ht="18.75">
      <c r="A557" s="257"/>
      <c r="B557" s="116" t="s">
        <v>1460</v>
      </c>
      <c r="C557" s="117" t="s">
        <v>2071</v>
      </c>
      <c r="D557" s="110">
        <f>+'Alimentazione CE Costi'!K952</f>
        <v>0</v>
      </c>
      <c r="E557" s="110">
        <f>+'Alimentazione CE Costi'!N952</f>
        <v>0</v>
      </c>
      <c r="F557" s="110">
        <f t="shared" si="123"/>
        <v>0</v>
      </c>
      <c r="G557" s="76"/>
      <c r="H557" s="270"/>
      <c r="I557" s="111"/>
      <c r="K557" s="107"/>
      <c r="M557" s="111"/>
    </row>
    <row r="558" spans="1:13" ht="18.75">
      <c r="A558" s="257"/>
      <c r="B558" s="116" t="s">
        <v>1462</v>
      </c>
      <c r="C558" s="117" t="s">
        <v>2072</v>
      </c>
      <c r="D558" s="110">
        <f>+'Alimentazione CE Costi'!K953</f>
        <v>0</v>
      </c>
      <c r="E558" s="110">
        <f>+'Alimentazione CE Costi'!N953</f>
        <v>0</v>
      </c>
      <c r="F558" s="110">
        <f t="shared" si="123"/>
        <v>0</v>
      </c>
      <c r="G558" s="76"/>
      <c r="H558" s="270"/>
      <c r="I558" s="111"/>
      <c r="K558" s="107"/>
      <c r="M558" s="111"/>
    </row>
    <row r="559" spans="1:13" ht="18.75">
      <c r="A559" s="257"/>
      <c r="B559" s="116" t="s">
        <v>1464</v>
      </c>
      <c r="C559" s="117" t="s">
        <v>2073</v>
      </c>
      <c r="D559" s="110">
        <f>+'Alimentazione CE Costi'!K954</f>
        <v>0</v>
      </c>
      <c r="E559" s="110">
        <f>+'Alimentazione CE Costi'!N954</f>
        <v>0</v>
      </c>
      <c r="F559" s="110">
        <f t="shared" si="123"/>
        <v>0</v>
      </c>
      <c r="G559" s="76"/>
      <c r="H559" s="270"/>
      <c r="I559" s="111"/>
      <c r="K559" s="107"/>
      <c r="M559" s="111"/>
    </row>
    <row r="560" spans="1:13" ht="18.75">
      <c r="A560" s="257"/>
      <c r="B560" s="116" t="s">
        <v>1466</v>
      </c>
      <c r="C560" s="117" t="s">
        <v>2074</v>
      </c>
      <c r="D560" s="110">
        <f>+'Alimentazione CE Costi'!K955</f>
        <v>0</v>
      </c>
      <c r="E560" s="110">
        <f>+'Alimentazione CE Costi'!N955</f>
        <v>75776.56</v>
      </c>
      <c r="F560" s="110">
        <f t="shared" si="123"/>
        <v>-75776.56</v>
      </c>
      <c r="G560" s="76"/>
      <c r="H560" s="270"/>
      <c r="I560" s="111"/>
      <c r="K560" s="107"/>
      <c r="M560" s="111"/>
    </row>
    <row r="561" spans="1:13" ht="18.75">
      <c r="A561" s="257"/>
      <c r="B561" s="116" t="s">
        <v>1468</v>
      </c>
      <c r="C561" s="117" t="s">
        <v>2075</v>
      </c>
      <c r="D561" s="110">
        <f>+'Alimentazione CE Costi'!K956</f>
        <v>0</v>
      </c>
      <c r="E561" s="110">
        <f>+'Alimentazione CE Costi'!N956</f>
        <v>16512.98</v>
      </c>
      <c r="F561" s="110">
        <f t="shared" si="123"/>
        <v>-16512.98</v>
      </c>
      <c r="G561" s="76"/>
      <c r="H561" s="270"/>
      <c r="I561" s="111"/>
      <c r="K561" s="107"/>
      <c r="M561" s="111"/>
    </row>
    <row r="562" spans="1:13" ht="18.75">
      <c r="A562" s="257"/>
      <c r="B562" s="151" t="s">
        <v>1470</v>
      </c>
      <c r="C562" s="152" t="s">
        <v>2076</v>
      </c>
      <c r="D562" s="153">
        <f t="shared" ref="D562:E562" si="130">+D563+D564+D565</f>
        <v>0</v>
      </c>
      <c r="E562" s="153">
        <f t="shared" si="130"/>
        <v>146322.15</v>
      </c>
      <c r="F562" s="153">
        <f t="shared" si="123"/>
        <v>-146322.15</v>
      </c>
      <c r="G562" s="76"/>
      <c r="H562" s="270"/>
      <c r="I562" s="111"/>
      <c r="K562" s="107"/>
      <c r="M562" s="111"/>
    </row>
    <row r="563" spans="1:13" ht="18.75">
      <c r="A563" s="259"/>
      <c r="B563" s="114" t="s">
        <v>1472</v>
      </c>
      <c r="C563" s="115" t="s">
        <v>2077</v>
      </c>
      <c r="D563" s="110">
        <f>+'Alimentazione CE Costi'!K958</f>
        <v>0</v>
      </c>
      <c r="E563" s="110">
        <f>+'Alimentazione CE Costi'!N958</f>
        <v>0</v>
      </c>
      <c r="F563" s="110">
        <f t="shared" si="123"/>
        <v>0</v>
      </c>
      <c r="G563" s="448"/>
      <c r="H563" s="270"/>
      <c r="I563" s="111"/>
      <c r="K563" s="107"/>
      <c r="M563" s="111"/>
    </row>
    <row r="564" spans="1:13" ht="18.75">
      <c r="A564" s="259" t="s">
        <v>1538</v>
      </c>
      <c r="B564" s="114" t="s">
        <v>1474</v>
      </c>
      <c r="C564" s="115" t="s">
        <v>2078</v>
      </c>
      <c r="D564" s="110">
        <f>+'Alimentazione CE Costi'!K959</f>
        <v>0</v>
      </c>
      <c r="E564" s="110">
        <f>+'Alimentazione CE Costi'!N959</f>
        <v>0</v>
      </c>
      <c r="F564" s="110">
        <f t="shared" si="123"/>
        <v>0</v>
      </c>
      <c r="G564" s="448"/>
      <c r="H564" s="270"/>
      <c r="I564" s="111"/>
      <c r="K564" s="107"/>
      <c r="M564" s="111"/>
    </row>
    <row r="565" spans="1:13" ht="18.75">
      <c r="A565" s="259"/>
      <c r="B565" s="157" t="s">
        <v>1476</v>
      </c>
      <c r="C565" s="158" t="s">
        <v>2079</v>
      </c>
      <c r="D565" s="156">
        <f t="shared" ref="D565:E565" si="131">SUM(D566:D572)</f>
        <v>0</v>
      </c>
      <c r="E565" s="156">
        <f t="shared" si="131"/>
        <v>146322.15</v>
      </c>
      <c r="F565" s="156">
        <f t="shared" si="123"/>
        <v>-146322.15</v>
      </c>
      <c r="G565" s="76"/>
      <c r="H565" s="270"/>
      <c r="I565" s="111"/>
      <c r="K565" s="107"/>
      <c r="M565" s="111"/>
    </row>
    <row r="566" spans="1:13" ht="18.75">
      <c r="A566" s="259" t="s">
        <v>1583</v>
      </c>
      <c r="B566" s="116" t="s">
        <v>1478</v>
      </c>
      <c r="C566" s="117" t="s">
        <v>2080</v>
      </c>
      <c r="D566" s="110">
        <f>+'Alimentazione CE Costi'!K961</f>
        <v>0</v>
      </c>
      <c r="E566" s="110">
        <f>+'Alimentazione CE Costi'!N961</f>
        <v>0</v>
      </c>
      <c r="F566" s="110">
        <f t="shared" si="123"/>
        <v>0</v>
      </c>
      <c r="G566" s="448"/>
      <c r="H566" s="270"/>
      <c r="I566" s="111"/>
      <c r="K566" s="107"/>
      <c r="M566" s="111"/>
    </row>
    <row r="567" spans="1:13" ht="18.75">
      <c r="A567" s="259"/>
      <c r="B567" s="116" t="s">
        <v>1480</v>
      </c>
      <c r="C567" s="117" t="s">
        <v>2081</v>
      </c>
      <c r="D567" s="110">
        <f>+'Alimentazione CE Costi'!K962</f>
        <v>0</v>
      </c>
      <c r="E567" s="110">
        <f>+'Alimentazione CE Costi'!N962</f>
        <v>1675.8</v>
      </c>
      <c r="F567" s="110">
        <f t="shared" si="123"/>
        <v>-1675.8</v>
      </c>
      <c r="G567" s="448"/>
      <c r="H567" s="270"/>
      <c r="I567" s="111"/>
      <c r="K567" s="107"/>
      <c r="M567" s="111"/>
    </row>
    <row r="568" spans="1:13" ht="18.75">
      <c r="A568" s="259"/>
      <c r="B568" s="116" t="s">
        <v>1482</v>
      </c>
      <c r="C568" s="117" t="s">
        <v>2082</v>
      </c>
      <c r="D568" s="110">
        <f>+'Alimentazione CE Costi'!K963</f>
        <v>0</v>
      </c>
      <c r="E568" s="110">
        <f>+'Alimentazione CE Costi'!N963</f>
        <v>0</v>
      </c>
      <c r="F568" s="110">
        <f t="shared" si="123"/>
        <v>0</v>
      </c>
      <c r="G568" s="448"/>
      <c r="H568" s="270"/>
      <c r="I568" s="111"/>
      <c r="K568" s="107"/>
      <c r="M568" s="111"/>
    </row>
    <row r="569" spans="1:13" ht="18.75">
      <c r="A569" s="259"/>
      <c r="B569" s="116" t="s">
        <v>1484</v>
      </c>
      <c r="C569" s="117" t="s">
        <v>2083</v>
      </c>
      <c r="D569" s="110">
        <f>+'Alimentazione CE Costi'!K964</f>
        <v>0</v>
      </c>
      <c r="E569" s="110">
        <f>+'Alimentazione CE Costi'!N964</f>
        <v>0</v>
      </c>
      <c r="F569" s="110">
        <f t="shared" si="123"/>
        <v>0</v>
      </c>
      <c r="G569" s="448"/>
      <c r="H569" s="270"/>
      <c r="I569" s="111"/>
      <c r="K569" s="107"/>
      <c r="M569" s="111"/>
    </row>
    <row r="570" spans="1:13" ht="18.75">
      <c r="A570" s="259"/>
      <c r="B570" s="116" t="s">
        <v>1486</v>
      </c>
      <c r="C570" s="117" t="s">
        <v>2084</v>
      </c>
      <c r="D570" s="110">
        <f>+'Alimentazione CE Costi'!K965</f>
        <v>0</v>
      </c>
      <c r="E570" s="110">
        <f>+'Alimentazione CE Costi'!N965</f>
        <v>0</v>
      </c>
      <c r="F570" s="110">
        <f t="shared" si="123"/>
        <v>0</v>
      </c>
      <c r="G570" s="448"/>
      <c r="H570" s="270"/>
      <c r="I570" s="111"/>
      <c r="K570" s="107"/>
      <c r="M570" s="111"/>
    </row>
    <row r="571" spans="1:13" ht="18.75">
      <c r="A571" s="259"/>
      <c r="B571" s="116" t="s">
        <v>1488</v>
      </c>
      <c r="C571" s="117" t="s">
        <v>2085</v>
      </c>
      <c r="D571" s="110">
        <f>+'Alimentazione CE Costi'!K966</f>
        <v>0</v>
      </c>
      <c r="E571" s="110">
        <f>+'Alimentazione CE Costi'!N966</f>
        <v>5.5</v>
      </c>
      <c r="F571" s="110">
        <f t="shared" si="123"/>
        <v>-5.5</v>
      </c>
      <c r="G571" s="448"/>
      <c r="H571" s="270"/>
      <c r="I571" s="111"/>
      <c r="K571" s="107"/>
      <c r="M571" s="111"/>
    </row>
    <row r="572" spans="1:13" ht="18.75">
      <c r="A572" s="259"/>
      <c r="B572" s="116" t="s">
        <v>1490</v>
      </c>
      <c r="C572" s="117" t="s">
        <v>2086</v>
      </c>
      <c r="D572" s="110">
        <f>+'Alimentazione CE Costi'!K967</f>
        <v>0</v>
      </c>
      <c r="E572" s="110">
        <f>+'Alimentazione CE Costi'!N967</f>
        <v>144640.85</v>
      </c>
      <c r="F572" s="110">
        <f t="shared" si="123"/>
        <v>-144640.85</v>
      </c>
      <c r="G572" s="448"/>
      <c r="H572" s="270"/>
      <c r="I572" s="111"/>
      <c r="K572" s="107"/>
      <c r="M572" s="111"/>
    </row>
    <row r="573" spans="1:13" ht="18.75">
      <c r="A573" s="257"/>
      <c r="B573" s="114" t="s">
        <v>1491</v>
      </c>
      <c r="C573" s="115" t="s">
        <v>2087</v>
      </c>
      <c r="D573" s="110">
        <f>+'Alimentazione CE Costi'!K968</f>
        <v>0</v>
      </c>
      <c r="E573" s="110">
        <f>+'Alimentazione CE Costi'!N968</f>
        <v>1281.99</v>
      </c>
      <c r="F573" s="110">
        <f t="shared" si="123"/>
        <v>-1281.99</v>
      </c>
      <c r="G573" s="76"/>
      <c r="H573" s="270"/>
      <c r="I573" s="128"/>
      <c r="K573" s="107"/>
      <c r="M573" s="111"/>
    </row>
    <row r="574" spans="1:13" ht="18.75">
      <c r="A574" s="257"/>
      <c r="B574" s="148" t="s">
        <v>2088</v>
      </c>
      <c r="C574" s="149" t="s">
        <v>2089</v>
      </c>
      <c r="D574" s="150">
        <f t="shared" ref="D574:E574" si="132">+D516-D542</f>
        <v>0</v>
      </c>
      <c r="E574" s="150">
        <f t="shared" si="132"/>
        <v>-1612797.9700000002</v>
      </c>
      <c r="F574" s="150">
        <f t="shared" si="123"/>
        <v>1612797.9700000002</v>
      </c>
      <c r="G574" s="76"/>
      <c r="H574" s="270"/>
      <c r="I574" s="128"/>
      <c r="K574" s="107"/>
      <c r="M574" s="111"/>
    </row>
    <row r="575" spans="1:13" ht="18.75">
      <c r="A575" s="257"/>
      <c r="B575" s="108" t="s">
        <v>2090</v>
      </c>
      <c r="C575" s="109" t="s">
        <v>2091</v>
      </c>
      <c r="D575" s="110">
        <f t="shared" ref="D575:E575" si="133">+D157-D491+D510+D514+D574</f>
        <v>3259430.2299999893</v>
      </c>
      <c r="E575" s="110">
        <f t="shared" si="133"/>
        <v>3122444.8799999938</v>
      </c>
      <c r="F575" s="110">
        <f t="shared" si="123"/>
        <v>136985.34999999544</v>
      </c>
      <c r="G575" s="76"/>
      <c r="H575" s="270"/>
      <c r="I575" s="128"/>
      <c r="K575" s="107"/>
      <c r="M575" s="111"/>
    </row>
    <row r="576" spans="1:13" ht="18.75">
      <c r="A576" s="259"/>
      <c r="B576" s="161"/>
      <c r="C576" s="162" t="s">
        <v>2092</v>
      </c>
      <c r="D576" s="163"/>
      <c r="E576" s="163"/>
      <c r="F576" s="163">
        <f t="shared" si="123"/>
        <v>0</v>
      </c>
      <c r="G576" s="448"/>
      <c r="H576" s="270"/>
      <c r="I576" s="129"/>
      <c r="K576" s="107"/>
      <c r="M576" s="111"/>
    </row>
    <row r="577" spans="1:27" ht="18.75">
      <c r="A577" s="257"/>
      <c r="B577" s="145" t="s">
        <v>1492</v>
      </c>
      <c r="C577" s="146" t="s">
        <v>2093</v>
      </c>
      <c r="D577" s="147">
        <f t="shared" ref="D577:E577" si="134">+D578+D579+D580+D581</f>
        <v>3243572.73</v>
      </c>
      <c r="E577" s="147">
        <f t="shared" si="134"/>
        <v>3065308.03</v>
      </c>
      <c r="F577" s="147">
        <f t="shared" si="123"/>
        <v>178264.70000000019</v>
      </c>
      <c r="G577" s="76"/>
      <c r="H577" s="270"/>
      <c r="I577" s="130"/>
      <c r="K577" s="107"/>
      <c r="M577" s="111"/>
    </row>
    <row r="578" spans="1:27" ht="18.75">
      <c r="A578" s="257"/>
      <c r="B578" s="112" t="s">
        <v>1494</v>
      </c>
      <c r="C578" s="113" t="s">
        <v>2094</v>
      </c>
      <c r="D578" s="110">
        <f>+'Alimentazione CE Costi'!K970</f>
        <v>3055974.73</v>
      </c>
      <c r="E578" s="110">
        <f>+'Alimentazione CE Costi'!N970</f>
        <v>2877709.71</v>
      </c>
      <c r="F578" s="110">
        <f t="shared" si="123"/>
        <v>178265.02000000002</v>
      </c>
      <c r="G578" s="76"/>
      <c r="H578" s="270"/>
      <c r="I578" s="129"/>
      <c r="K578" s="107"/>
      <c r="M578" s="111"/>
    </row>
    <row r="579" spans="1:27" ht="18.75">
      <c r="A579" s="257"/>
      <c r="B579" s="112" t="s">
        <v>1496</v>
      </c>
      <c r="C579" s="113" t="s">
        <v>2095</v>
      </c>
      <c r="D579" s="110">
        <f>+'Alimentazione CE Costi'!K971</f>
        <v>139294</v>
      </c>
      <c r="E579" s="110">
        <f>+'Alimentazione CE Costi'!N971</f>
        <v>139294.32</v>
      </c>
      <c r="F579" s="110">
        <f t="shared" si="123"/>
        <v>-0.32000000000698492</v>
      </c>
      <c r="G579" s="76"/>
      <c r="H579" s="270"/>
      <c r="I579" s="128"/>
      <c r="K579" s="107"/>
      <c r="M579" s="111"/>
    </row>
    <row r="580" spans="1:27" ht="18.75">
      <c r="A580" s="257"/>
      <c r="B580" s="112" t="s">
        <v>1498</v>
      </c>
      <c r="C580" s="113" t="s">
        <v>2096</v>
      </c>
      <c r="D580" s="110">
        <f>+'Alimentazione CE Costi'!K972</f>
        <v>48304</v>
      </c>
      <c r="E580" s="110">
        <f>+'Alimentazione CE Costi'!N972</f>
        <v>48304</v>
      </c>
      <c r="F580" s="110">
        <f t="shared" si="123"/>
        <v>0</v>
      </c>
      <c r="G580" s="76"/>
      <c r="H580" s="270"/>
      <c r="I580" s="129"/>
      <c r="K580" s="107"/>
      <c r="M580" s="111"/>
    </row>
    <row r="581" spans="1:27" ht="18.75">
      <c r="A581" s="257"/>
      <c r="B581" s="112" t="s">
        <v>1500</v>
      </c>
      <c r="C581" s="113" t="s">
        <v>2097</v>
      </c>
      <c r="D581" s="110">
        <f>+'Alimentazione CE Costi'!K973</f>
        <v>0</v>
      </c>
      <c r="E581" s="110">
        <f>+'Alimentazione CE Costi'!N973</f>
        <v>0</v>
      </c>
      <c r="F581" s="110">
        <f t="shared" si="123"/>
        <v>0</v>
      </c>
      <c r="G581" s="76"/>
      <c r="H581" s="270"/>
      <c r="I581" s="129"/>
      <c r="K581" s="107"/>
      <c r="M581" s="111"/>
    </row>
    <row r="582" spans="1:27" ht="18.75">
      <c r="A582" s="257"/>
      <c r="B582" s="145" t="s">
        <v>1501</v>
      </c>
      <c r="C582" s="146" t="s">
        <v>2098</v>
      </c>
      <c r="D582" s="147">
        <f t="shared" ref="D582:E582" si="135">+D583+D584</f>
        <v>15857.5</v>
      </c>
      <c r="E582" s="147">
        <f t="shared" si="135"/>
        <v>15857.5</v>
      </c>
      <c r="F582" s="147">
        <f t="shared" si="123"/>
        <v>0</v>
      </c>
      <c r="G582" s="76"/>
      <c r="H582" s="270"/>
      <c r="I582" s="129"/>
      <c r="K582" s="107"/>
      <c r="M582" s="111"/>
    </row>
    <row r="583" spans="1:27" ht="18.75">
      <c r="A583" s="257"/>
      <c r="B583" s="112" t="s">
        <v>1503</v>
      </c>
      <c r="C583" s="113" t="s">
        <v>2099</v>
      </c>
      <c r="D583" s="110">
        <f>+'Alimentazione CE Costi'!K975</f>
        <v>15857.5</v>
      </c>
      <c r="E583" s="110">
        <f>+'Alimentazione CE Costi'!N975</f>
        <v>15857.5</v>
      </c>
      <c r="F583" s="110">
        <f t="shared" si="123"/>
        <v>0</v>
      </c>
      <c r="G583" s="76"/>
      <c r="H583" s="270"/>
      <c r="I583" s="130"/>
      <c r="K583" s="107"/>
      <c r="M583" s="111"/>
    </row>
    <row r="584" spans="1:27" ht="18.75">
      <c r="A584" s="257"/>
      <c r="B584" s="112" t="s">
        <v>1505</v>
      </c>
      <c r="C584" s="113" t="s">
        <v>2100</v>
      </c>
      <c r="D584" s="110">
        <f>+'Alimentazione CE Costi'!K976</f>
        <v>0</v>
      </c>
      <c r="E584" s="110">
        <f>+'Alimentazione CE Costi'!N976</f>
        <v>0</v>
      </c>
      <c r="F584" s="110">
        <f t="shared" si="123"/>
        <v>0</v>
      </c>
      <c r="G584" s="76"/>
      <c r="H584" s="270"/>
      <c r="I584" s="129"/>
      <c r="K584" s="107"/>
      <c r="M584" s="111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</row>
    <row r="585" spans="1:27" ht="18.75">
      <c r="A585" s="259"/>
      <c r="B585" s="108" t="s">
        <v>1507</v>
      </c>
      <c r="C585" s="109" t="s">
        <v>2101</v>
      </c>
      <c r="D585" s="110">
        <f>+'Alimentazione CE Costi'!K977</f>
        <v>0</v>
      </c>
      <c r="E585" s="110">
        <f>+'Alimentazione CE Costi'!N977</f>
        <v>0</v>
      </c>
      <c r="F585" s="110">
        <f t="shared" si="123"/>
        <v>0</v>
      </c>
      <c r="G585" s="448"/>
      <c r="H585" s="270"/>
      <c r="I585" s="131"/>
      <c r="K585" s="107"/>
      <c r="M585" s="111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</row>
    <row r="586" spans="1:27" ht="18.75">
      <c r="A586" s="259"/>
      <c r="B586" s="148" t="s">
        <v>2102</v>
      </c>
      <c r="C586" s="149" t="s">
        <v>2103</v>
      </c>
      <c r="D586" s="150">
        <f t="shared" ref="D586:E586" si="136">+D577+D582+D585</f>
        <v>3259430.23</v>
      </c>
      <c r="E586" s="150">
        <f t="shared" si="136"/>
        <v>3081165.53</v>
      </c>
      <c r="F586" s="150">
        <f t="shared" si="123"/>
        <v>178264.70000000019</v>
      </c>
      <c r="G586" s="76"/>
      <c r="H586" s="270"/>
      <c r="I586" s="132"/>
      <c r="K586" s="107"/>
      <c r="M586" s="111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</row>
    <row r="587" spans="1:27" ht="19.5" thickBot="1">
      <c r="A587" s="265"/>
      <c r="B587" s="176" t="s">
        <v>2104</v>
      </c>
      <c r="C587" s="177" t="s">
        <v>2105</v>
      </c>
      <c r="D587" s="178">
        <f t="shared" ref="D587:E587" si="137">+D575-D586</f>
        <v>-1.0710209608078003E-8</v>
      </c>
      <c r="E587" s="178">
        <f t="shared" si="137"/>
        <v>41279.34999999404</v>
      </c>
      <c r="F587" s="178">
        <f t="shared" si="123"/>
        <v>-41279.35000000475</v>
      </c>
      <c r="G587" s="76"/>
      <c r="H587" s="270"/>
      <c r="I587" s="132"/>
      <c r="K587" s="107"/>
      <c r="M587" s="111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  <c r="AA587" s="129"/>
    </row>
    <row r="588" spans="1:27">
      <c r="A588" s="128"/>
      <c r="B588" s="133"/>
      <c r="C588" s="134"/>
      <c r="D588" s="134"/>
      <c r="E588" s="134"/>
      <c r="F588" s="128"/>
      <c r="G588" s="128"/>
      <c r="H588" s="128"/>
      <c r="I588" s="128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5"/>
    </row>
    <row r="589" spans="1:27">
      <c r="A589" s="128"/>
      <c r="B589" s="79" t="s">
        <v>2106</v>
      </c>
      <c r="C589" s="134"/>
      <c r="D589" s="134"/>
      <c r="E589" s="134"/>
      <c r="F589" s="128"/>
      <c r="G589" s="128"/>
      <c r="H589" s="128"/>
      <c r="I589" s="128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35"/>
    </row>
    <row r="590" spans="1:27" ht="15">
      <c r="A590" s="136"/>
      <c r="B590" s="62"/>
      <c r="C590" s="134"/>
      <c r="D590" s="134"/>
      <c r="E590" s="134"/>
      <c r="F590" s="128"/>
      <c r="G590" s="128"/>
      <c r="H590" s="128"/>
      <c r="I590" s="128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5"/>
    </row>
    <row r="591" spans="1:27">
      <c r="A591" s="136"/>
      <c r="B591" s="79"/>
      <c r="C591" s="79"/>
      <c r="D591" s="79"/>
      <c r="E591" s="7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37"/>
    </row>
    <row r="592" spans="1:27">
      <c r="A592" s="136"/>
      <c r="B592" s="72" t="s">
        <v>2107</v>
      </c>
      <c r="C592" s="138"/>
      <c r="D592" s="138"/>
      <c r="E592" s="138"/>
      <c r="F592" s="130"/>
      <c r="H592" s="130"/>
      <c r="I592" s="130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76"/>
    </row>
    <row r="593" spans="1:24">
      <c r="A593" s="128"/>
      <c r="B593" s="79"/>
      <c r="C593" s="79"/>
      <c r="D593" s="79"/>
      <c r="E593" s="7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37"/>
    </row>
    <row r="594" spans="1:24" ht="15">
      <c r="A594" s="128"/>
      <c r="B594" s="72" t="s">
        <v>2108</v>
      </c>
      <c r="C594" s="134"/>
      <c r="D594" s="134"/>
      <c r="E594" s="134"/>
      <c r="F594" s="128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68"/>
    </row>
    <row r="595" spans="1:24">
      <c r="A595" s="128"/>
      <c r="B595" s="79"/>
      <c r="C595" s="79"/>
      <c r="D595" s="79"/>
      <c r="E595" s="7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37"/>
    </row>
    <row r="596" spans="1:24">
      <c r="A596" s="128"/>
      <c r="B596" s="79"/>
      <c r="C596" s="79"/>
      <c r="D596" s="79"/>
      <c r="E596" s="79"/>
      <c r="F596" s="129"/>
      <c r="G596" s="129"/>
      <c r="H596" s="129"/>
      <c r="I596" s="129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7"/>
    </row>
    <row r="597" spans="1:24" ht="15">
      <c r="A597" s="128"/>
      <c r="B597" s="79"/>
      <c r="C597" s="79"/>
      <c r="D597" s="79"/>
      <c r="E597" s="79"/>
      <c r="F597" s="129"/>
      <c r="G597" s="129"/>
      <c r="H597" s="129"/>
      <c r="I597" s="129"/>
      <c r="O597" s="64"/>
      <c r="P597" s="64"/>
      <c r="Q597" s="64"/>
      <c r="R597" s="64"/>
      <c r="S597" s="64"/>
      <c r="U597" s="137"/>
    </row>
    <row r="598" spans="1:24" ht="15">
      <c r="A598" s="131"/>
      <c r="B598" s="62"/>
      <c r="C598" s="138"/>
      <c r="D598" s="138"/>
      <c r="E598" s="138"/>
      <c r="F598" s="130"/>
      <c r="H598" s="130"/>
      <c r="I598" s="130"/>
      <c r="O598" s="64"/>
      <c r="P598" s="64"/>
      <c r="Q598" s="64"/>
      <c r="R598" s="64"/>
      <c r="S598" s="64"/>
      <c r="U598" s="68"/>
    </row>
    <row r="599" spans="1:24" ht="15">
      <c r="A599" s="131"/>
      <c r="B599" s="79"/>
      <c r="C599" s="79"/>
      <c r="D599" s="79"/>
      <c r="E599" s="79"/>
      <c r="F599" s="129"/>
      <c r="G599" s="129"/>
      <c r="H599" s="129"/>
      <c r="I599" s="129"/>
      <c r="O599" s="64"/>
      <c r="P599" s="64"/>
      <c r="Q599" s="64"/>
      <c r="R599" s="64"/>
      <c r="S599" s="64"/>
      <c r="U599" s="137"/>
    </row>
    <row r="600" spans="1:24" ht="15">
      <c r="A600" s="131"/>
      <c r="C600" s="63"/>
      <c r="D600" s="63"/>
      <c r="E600" s="63"/>
      <c r="F600" s="131"/>
      <c r="G600" s="130"/>
      <c r="H600" s="130"/>
      <c r="I600" s="130"/>
      <c r="O600" s="64"/>
      <c r="P600" s="64"/>
      <c r="Q600" s="64"/>
      <c r="R600" s="64"/>
      <c r="S600" s="64"/>
      <c r="V600" s="64"/>
    </row>
    <row r="601" spans="1:24" ht="15">
      <c r="O601" s="64"/>
      <c r="P601" s="64"/>
      <c r="Q601" s="64"/>
      <c r="R601" s="64"/>
      <c r="S601" s="64"/>
    </row>
    <row r="602" spans="1:24" ht="15">
      <c r="T602" s="64"/>
      <c r="U602" s="64"/>
      <c r="V602" s="64"/>
      <c r="W602" s="64"/>
      <c r="X602" s="64"/>
    </row>
    <row r="603" spans="1:24" ht="15">
      <c r="T603" s="64"/>
      <c r="U603" s="64"/>
      <c r="V603" s="64"/>
      <c r="W603" s="64"/>
      <c r="X603" s="64"/>
    </row>
    <row r="604" spans="1:24" ht="15">
      <c r="T604" s="64"/>
      <c r="U604" s="64"/>
      <c r="V604" s="64"/>
      <c r="W604" s="64"/>
      <c r="X604" s="64"/>
    </row>
    <row r="605" spans="1:24" ht="15">
      <c r="T605" s="64"/>
      <c r="U605" s="64"/>
      <c r="V605" s="64"/>
      <c r="W605" s="64"/>
      <c r="X605" s="64"/>
    </row>
    <row r="606" spans="1:24" ht="15">
      <c r="T606" s="64"/>
      <c r="U606" s="64"/>
      <c r="V606" s="64"/>
      <c r="W606" s="64"/>
      <c r="X606" s="64"/>
    </row>
    <row r="607" spans="1:24" ht="15">
      <c r="T607" s="64"/>
      <c r="U607" s="64"/>
      <c r="V607" s="64"/>
      <c r="W607" s="64"/>
      <c r="X607" s="64"/>
    </row>
    <row r="608" spans="1:24" ht="15">
      <c r="T608" s="64"/>
      <c r="U608" s="64"/>
      <c r="V608" s="64"/>
      <c r="W608" s="64"/>
      <c r="X608" s="64"/>
    </row>
    <row r="609" spans="20:24" ht="15">
      <c r="T609" s="64"/>
      <c r="U609" s="64"/>
      <c r="V609" s="64"/>
      <c r="W609" s="64"/>
      <c r="X609" s="64"/>
    </row>
    <row r="610" spans="20:24" ht="15">
      <c r="T610" s="64"/>
      <c r="U610" s="64"/>
      <c r="V610" s="64"/>
      <c r="W610" s="64"/>
      <c r="X610" s="64"/>
    </row>
    <row r="611" spans="20:24" ht="15">
      <c r="T611" s="64"/>
      <c r="U611" s="64"/>
      <c r="V611" s="64"/>
      <c r="W611" s="64"/>
      <c r="X611" s="64"/>
    </row>
    <row r="612" spans="20:24" ht="15">
      <c r="T612" s="64"/>
      <c r="U612" s="64"/>
      <c r="V612" s="64"/>
      <c r="W612" s="64"/>
      <c r="X612" s="64"/>
    </row>
    <row r="613" spans="20:24" ht="15">
      <c r="T613" s="64"/>
      <c r="U613" s="64"/>
      <c r="V613" s="64"/>
      <c r="W613" s="64"/>
      <c r="X613" s="64"/>
    </row>
    <row r="614" spans="20:24" ht="15">
      <c r="T614" s="64"/>
      <c r="U614" s="64"/>
      <c r="V614" s="64"/>
      <c r="W614" s="64"/>
      <c r="X614" s="64"/>
    </row>
    <row r="615" spans="20:24" ht="15">
      <c r="T615" s="64"/>
      <c r="U615" s="64"/>
      <c r="V615" s="64"/>
      <c r="W615" s="64"/>
      <c r="X615" s="64"/>
    </row>
    <row r="616" spans="20:24" ht="15">
      <c r="T616" s="64"/>
      <c r="U616" s="64"/>
      <c r="V616" s="64"/>
      <c r="W616" s="64"/>
      <c r="X616" s="64"/>
    </row>
    <row r="617" spans="20:24" ht="15">
      <c r="T617" s="64"/>
      <c r="U617" s="64"/>
      <c r="V617" s="64"/>
      <c r="W617" s="64"/>
      <c r="X617" s="64"/>
    </row>
    <row r="618" spans="20:24" ht="15">
      <c r="T618" s="64"/>
      <c r="U618" s="64"/>
      <c r="V618" s="64"/>
      <c r="W618" s="64"/>
      <c r="X618" s="64"/>
    </row>
    <row r="619" spans="20:24" ht="15">
      <c r="T619" s="64"/>
      <c r="U619" s="64"/>
      <c r="V619" s="64"/>
      <c r="W619" s="64"/>
      <c r="X619" s="64"/>
    </row>
    <row r="620" spans="20:24" ht="15">
      <c r="T620" s="64"/>
      <c r="U620" s="64"/>
      <c r="V620" s="64"/>
      <c r="W620" s="64"/>
      <c r="X620" s="64"/>
    </row>
    <row r="621" spans="20:24" ht="15">
      <c r="T621" s="64"/>
      <c r="U621" s="64"/>
      <c r="V621" s="64"/>
      <c r="W621" s="64"/>
      <c r="X621" s="64"/>
    </row>
    <row r="622" spans="20:24" ht="15">
      <c r="T622" s="64"/>
      <c r="U622" s="64"/>
      <c r="V622" s="64"/>
      <c r="W622" s="64"/>
      <c r="X622" s="64"/>
    </row>
    <row r="623" spans="20:24" ht="15">
      <c r="T623" s="64"/>
      <c r="U623" s="64"/>
      <c r="V623" s="64"/>
      <c r="W623" s="64"/>
      <c r="X623" s="64"/>
    </row>
    <row r="624" spans="20:24" ht="15">
      <c r="T624" s="64"/>
      <c r="U624" s="64"/>
      <c r="V624" s="64"/>
      <c r="W624" s="64"/>
      <c r="X624" s="64"/>
    </row>
    <row r="625" spans="20:24" ht="15">
      <c r="T625" s="64"/>
      <c r="U625" s="64"/>
      <c r="V625" s="64"/>
      <c r="W625" s="64"/>
      <c r="X625" s="64"/>
    </row>
    <row r="626" spans="20:24" ht="15">
      <c r="T626" s="64"/>
      <c r="U626" s="64"/>
      <c r="V626" s="64"/>
      <c r="W626" s="64"/>
      <c r="X626" s="64"/>
    </row>
    <row r="627" spans="20:24" ht="15">
      <c r="T627" s="64"/>
      <c r="U627" s="64"/>
      <c r="V627" s="64"/>
      <c r="W627" s="64"/>
      <c r="X627" s="64"/>
    </row>
    <row r="628" spans="20:24" ht="15">
      <c r="T628" s="64"/>
      <c r="U628" s="64"/>
      <c r="V628" s="64"/>
      <c r="W628" s="64"/>
      <c r="X628" s="64"/>
    </row>
    <row r="629" spans="20:24" ht="15">
      <c r="T629" s="64"/>
      <c r="U629" s="64"/>
      <c r="V629" s="64"/>
      <c r="W629" s="64"/>
      <c r="X629" s="64"/>
    </row>
    <row r="630" spans="20:24" ht="15">
      <c r="T630" s="64"/>
      <c r="U630" s="64"/>
      <c r="V630" s="64"/>
      <c r="W630" s="64"/>
      <c r="X630" s="64"/>
    </row>
    <row r="631" spans="20:24" ht="15">
      <c r="T631" s="64"/>
      <c r="U631" s="64"/>
      <c r="V631" s="64"/>
      <c r="W631" s="64"/>
      <c r="X631" s="64"/>
    </row>
    <row r="632" spans="20:24" ht="15">
      <c r="T632" s="64"/>
      <c r="U632" s="64"/>
      <c r="V632" s="64"/>
      <c r="W632" s="64"/>
      <c r="X632" s="64"/>
    </row>
    <row r="633" spans="20:24" ht="15">
      <c r="T633" s="64"/>
      <c r="U633" s="64"/>
      <c r="V633" s="64"/>
      <c r="W633" s="64"/>
      <c r="X633" s="64"/>
    </row>
    <row r="634" spans="20:24" ht="15">
      <c r="T634" s="64"/>
      <c r="U634" s="64"/>
      <c r="V634" s="64"/>
      <c r="W634" s="64"/>
      <c r="X634" s="64"/>
    </row>
    <row r="635" spans="20:24" ht="15">
      <c r="T635" s="64"/>
      <c r="U635" s="64"/>
      <c r="V635" s="64"/>
      <c r="W635" s="64"/>
      <c r="X635" s="64"/>
    </row>
    <row r="636" spans="20:24" ht="15">
      <c r="T636" s="64"/>
      <c r="U636" s="64"/>
      <c r="V636" s="64"/>
      <c r="W636" s="64"/>
      <c r="X636" s="64"/>
    </row>
    <row r="637" spans="20:24" ht="15">
      <c r="T637" s="64"/>
      <c r="U637" s="64"/>
      <c r="V637" s="64"/>
      <c r="W637" s="64"/>
      <c r="X637" s="64"/>
    </row>
    <row r="638" spans="20:24" ht="15">
      <c r="T638" s="64"/>
      <c r="U638" s="64"/>
      <c r="V638" s="64"/>
      <c r="W638" s="64"/>
      <c r="X638" s="64"/>
    </row>
    <row r="639" spans="20:24" ht="15">
      <c r="T639" s="64"/>
      <c r="U639" s="64"/>
      <c r="V639" s="64"/>
      <c r="W639" s="64"/>
      <c r="X639" s="64"/>
    </row>
    <row r="640" spans="20:24" ht="15">
      <c r="T640" s="64"/>
      <c r="U640" s="64"/>
      <c r="V640" s="64"/>
      <c r="W640" s="64"/>
      <c r="X640" s="64"/>
    </row>
    <row r="641" spans="20:24" ht="15">
      <c r="T641" s="64"/>
      <c r="U641" s="64"/>
      <c r="V641" s="64"/>
      <c r="W641" s="64"/>
      <c r="X641" s="64"/>
    </row>
    <row r="642" spans="20:24" ht="15">
      <c r="T642" s="64"/>
      <c r="U642" s="64"/>
      <c r="V642" s="64"/>
      <c r="W642" s="64"/>
      <c r="X642" s="64"/>
    </row>
    <row r="643" spans="20:24" ht="15">
      <c r="T643" s="64"/>
      <c r="U643" s="64"/>
      <c r="V643" s="64"/>
      <c r="W643" s="64"/>
      <c r="X643" s="64"/>
    </row>
    <row r="644" spans="20:24" ht="15">
      <c r="T644" s="64"/>
      <c r="U644" s="64"/>
      <c r="V644" s="64"/>
      <c r="W644" s="64"/>
      <c r="X644" s="64"/>
    </row>
    <row r="645" spans="20:24" ht="15">
      <c r="T645" s="64"/>
      <c r="U645" s="64"/>
      <c r="V645" s="64"/>
      <c r="W645" s="64"/>
      <c r="X645" s="64"/>
    </row>
    <row r="646" spans="20:24" ht="15">
      <c r="T646" s="64"/>
      <c r="U646" s="64"/>
      <c r="V646" s="64"/>
      <c r="W646" s="64"/>
      <c r="X646" s="64"/>
    </row>
    <row r="647" spans="20:24" ht="15">
      <c r="T647" s="64"/>
      <c r="U647" s="64"/>
      <c r="V647" s="64"/>
      <c r="W647" s="64"/>
      <c r="X647" s="64"/>
    </row>
    <row r="648" spans="20:24" ht="15">
      <c r="T648" s="64"/>
      <c r="U648" s="64"/>
      <c r="V648" s="64"/>
      <c r="W648" s="64"/>
      <c r="X648" s="64"/>
    </row>
    <row r="649" spans="20:24" ht="15">
      <c r="T649" s="64"/>
      <c r="U649" s="64"/>
      <c r="V649" s="64"/>
      <c r="W649" s="64"/>
      <c r="X649" s="64"/>
    </row>
    <row r="650" spans="20:24" ht="15">
      <c r="T650" s="64"/>
      <c r="U650" s="64"/>
      <c r="V650" s="64"/>
      <c r="W650" s="64"/>
      <c r="X650" s="64"/>
    </row>
  </sheetData>
  <mergeCells count="1">
    <mergeCell ref="A18:AB18"/>
  </mergeCells>
  <pageMargins left="0.7" right="0.7" top="0.75" bottom="0.75" header="0.3" footer="0.3"/>
  <pageSetup paperSize="9" scale="2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7"/>
  <sheetViews>
    <sheetView workbookViewId="0">
      <pane ySplit="2" topLeftCell="A943" activePane="bottomLeft" state="frozen"/>
      <selection pane="bottomLeft" activeCell="N951" sqref="N951"/>
    </sheetView>
  </sheetViews>
  <sheetFormatPr defaultRowHeight="12.75"/>
  <cols>
    <col min="1" max="6" width="5.5703125" style="313" customWidth="1"/>
    <col min="7" max="7" width="16.85546875" hidden="1" customWidth="1"/>
    <col min="8" max="8" width="52.28515625" style="429" customWidth="1"/>
    <col min="9" max="9" width="14.5703125" customWidth="1"/>
    <col min="10" max="10" width="9.5703125" customWidth="1"/>
    <col min="11" max="14" width="18.28515625" customWidth="1"/>
    <col min="15" max="15" width="21.42578125" style="283" customWidth="1"/>
  </cols>
  <sheetData>
    <row r="1" spans="1:15" s="430" customFormat="1" ht="55.5" customHeight="1" thickBot="1">
      <c r="A1" s="390" t="s">
        <v>120</v>
      </c>
      <c r="B1" s="391"/>
      <c r="C1" s="391"/>
      <c r="D1" s="391"/>
      <c r="E1" s="391"/>
      <c r="F1" s="392"/>
      <c r="G1" s="486" t="s">
        <v>3471</v>
      </c>
      <c r="H1" s="486" t="s">
        <v>121</v>
      </c>
      <c r="I1" s="489" t="s">
        <v>122</v>
      </c>
      <c r="J1" s="389" t="s">
        <v>2227</v>
      </c>
      <c r="K1" s="487" t="s">
        <v>3479</v>
      </c>
      <c r="L1" s="484" t="s">
        <v>3480</v>
      </c>
      <c r="M1" s="484" t="s">
        <v>3481</v>
      </c>
      <c r="N1" s="487" t="s">
        <v>3484</v>
      </c>
      <c r="O1" s="483" t="s">
        <v>3476</v>
      </c>
    </row>
    <row r="2" spans="1:15" ht="13.5" customHeight="1" thickBot="1">
      <c r="A2" s="393" t="s">
        <v>123</v>
      </c>
      <c r="B2" s="393" t="s">
        <v>124</v>
      </c>
      <c r="C2" s="393" t="s">
        <v>125</v>
      </c>
      <c r="D2" s="393" t="s">
        <v>126</v>
      </c>
      <c r="E2" s="393" t="s">
        <v>127</v>
      </c>
      <c r="F2" s="393" t="s">
        <v>128</v>
      </c>
      <c r="G2" s="486"/>
      <c r="H2" s="486"/>
      <c r="I2" s="490"/>
      <c r="J2" s="387"/>
      <c r="K2" s="488"/>
      <c r="L2" s="485"/>
      <c r="M2" s="485"/>
      <c r="N2" s="488"/>
      <c r="O2" s="483"/>
    </row>
    <row r="3" spans="1:15">
      <c r="A3" s="184">
        <v>300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4">
        <v>300</v>
      </c>
      <c r="H3" s="54" t="s">
        <v>536</v>
      </c>
      <c r="I3" s="55" t="s">
        <v>537</v>
      </c>
      <c r="J3" s="55"/>
      <c r="K3" s="248"/>
      <c r="L3" s="248"/>
      <c r="M3" s="248"/>
      <c r="N3" s="248"/>
      <c r="O3" s="248"/>
    </row>
    <row r="4" spans="1:15">
      <c r="A4" s="187">
        <v>300</v>
      </c>
      <c r="B4" s="395">
        <v>100</v>
      </c>
      <c r="C4" s="395">
        <v>0</v>
      </c>
      <c r="D4" s="395">
        <v>0</v>
      </c>
      <c r="E4" s="395">
        <v>0</v>
      </c>
      <c r="F4" s="395">
        <v>0</v>
      </c>
      <c r="G4" s="403" t="s">
        <v>2347</v>
      </c>
      <c r="H4" s="403" t="s">
        <v>538</v>
      </c>
      <c r="I4" s="404" t="s">
        <v>539</v>
      </c>
      <c r="J4" s="404"/>
      <c r="K4" s="405"/>
      <c r="L4" s="405"/>
      <c r="M4" s="405"/>
      <c r="N4" s="405"/>
      <c r="O4" s="462"/>
    </row>
    <row r="5" spans="1:15">
      <c r="A5" s="185">
        <v>300</v>
      </c>
      <c r="B5" s="394">
        <v>100</v>
      </c>
      <c r="C5" s="395">
        <v>100</v>
      </c>
      <c r="D5" s="395">
        <v>0</v>
      </c>
      <c r="E5" s="395">
        <v>0</v>
      </c>
      <c r="F5" s="395">
        <v>0</v>
      </c>
      <c r="G5" s="403" t="s">
        <v>2348</v>
      </c>
      <c r="H5" s="403" t="s">
        <v>540</v>
      </c>
      <c r="I5" s="406" t="s">
        <v>541</v>
      </c>
      <c r="J5" s="406"/>
      <c r="K5" s="407"/>
      <c r="L5" s="407"/>
      <c r="M5" s="407"/>
      <c r="N5" s="407"/>
      <c r="O5" s="463"/>
    </row>
    <row r="6" spans="1:15" ht="38.25">
      <c r="A6" s="185">
        <v>300</v>
      </c>
      <c r="B6" s="394">
        <v>100</v>
      </c>
      <c r="C6" s="395">
        <v>100</v>
      </c>
      <c r="D6" s="186">
        <v>100</v>
      </c>
      <c r="E6" s="395">
        <v>0</v>
      </c>
      <c r="F6" s="395">
        <v>0</v>
      </c>
      <c r="G6" s="402" t="s">
        <v>2349</v>
      </c>
      <c r="H6" s="402" t="s">
        <v>544</v>
      </c>
      <c r="I6" s="395" t="s">
        <v>543</v>
      </c>
      <c r="J6" s="395"/>
      <c r="K6" s="408">
        <f>+L6+M6</f>
        <v>2002273.7623549681</v>
      </c>
      <c r="L6" s="408">
        <v>2002273.7623549681</v>
      </c>
      <c r="M6" s="408"/>
      <c r="N6" s="408">
        <v>1978674.2515230102</v>
      </c>
      <c r="O6" s="464">
        <f>+K6-N6</f>
        <v>23599.510831957916</v>
      </c>
    </row>
    <row r="7" spans="1:15" ht="25.5">
      <c r="A7" s="185">
        <v>300</v>
      </c>
      <c r="B7" s="394">
        <v>100</v>
      </c>
      <c r="C7" s="395">
        <v>100</v>
      </c>
      <c r="D7" s="186">
        <v>101</v>
      </c>
      <c r="E7" s="395">
        <v>0</v>
      </c>
      <c r="F7" s="395">
        <v>0</v>
      </c>
      <c r="G7" s="402" t="s">
        <v>2228</v>
      </c>
      <c r="H7" s="402" t="s">
        <v>2229</v>
      </c>
      <c r="I7" s="395" t="s">
        <v>543</v>
      </c>
      <c r="J7" s="395"/>
      <c r="K7" s="408">
        <f t="shared" ref="K7:K70" si="0">+L7+M7</f>
        <v>0</v>
      </c>
      <c r="L7" s="408">
        <v>0</v>
      </c>
      <c r="M7" s="408"/>
      <c r="N7" s="408">
        <v>0</v>
      </c>
      <c r="O7" s="464">
        <f>+K7-N7</f>
        <v>0</v>
      </c>
    </row>
    <row r="8" spans="1:15">
      <c r="A8" s="185">
        <v>300</v>
      </c>
      <c r="B8" s="394">
        <v>100</v>
      </c>
      <c r="C8" s="395">
        <v>100</v>
      </c>
      <c r="D8" s="186">
        <v>200</v>
      </c>
      <c r="E8" s="395">
        <v>0</v>
      </c>
      <c r="F8" s="395">
        <v>0</v>
      </c>
      <c r="G8" s="402" t="s">
        <v>2350</v>
      </c>
      <c r="H8" s="402" t="s">
        <v>545</v>
      </c>
      <c r="I8" s="395" t="s">
        <v>546</v>
      </c>
      <c r="J8" s="395"/>
      <c r="K8" s="408">
        <f t="shared" si="0"/>
        <v>46903.359999999986</v>
      </c>
      <c r="L8" s="408">
        <v>46903.359999999986</v>
      </c>
      <c r="M8" s="408"/>
      <c r="N8" s="408">
        <v>44842.049999999988</v>
      </c>
      <c r="O8" s="464">
        <f>+K8-N8</f>
        <v>2061.3099999999977</v>
      </c>
    </row>
    <row r="9" spans="1:15" ht="25.5">
      <c r="A9" s="185">
        <v>300</v>
      </c>
      <c r="B9" s="394">
        <v>100</v>
      </c>
      <c r="C9" s="395">
        <v>100</v>
      </c>
      <c r="D9" s="186">
        <v>201</v>
      </c>
      <c r="E9" s="395">
        <v>0</v>
      </c>
      <c r="F9" s="395">
        <v>0</v>
      </c>
      <c r="G9" s="402" t="s">
        <v>2230</v>
      </c>
      <c r="H9" s="402" t="s">
        <v>2231</v>
      </c>
      <c r="I9" s="395" t="s">
        <v>546</v>
      </c>
      <c r="J9" s="395"/>
      <c r="K9" s="408">
        <f t="shared" si="0"/>
        <v>0</v>
      </c>
      <c r="L9" s="408">
        <v>0</v>
      </c>
      <c r="M9" s="408"/>
      <c r="N9" s="408">
        <v>0</v>
      </c>
      <c r="O9" s="464">
        <f>+K9-N9</f>
        <v>0</v>
      </c>
    </row>
    <row r="10" spans="1:15">
      <c r="A10" s="185">
        <v>300</v>
      </c>
      <c r="B10" s="394">
        <v>100</v>
      </c>
      <c r="C10" s="395">
        <v>100</v>
      </c>
      <c r="D10" s="186">
        <v>250</v>
      </c>
      <c r="E10" s="395">
        <v>0</v>
      </c>
      <c r="F10" s="395">
        <v>0</v>
      </c>
      <c r="G10" s="402" t="s">
        <v>2351</v>
      </c>
      <c r="H10" s="402" t="s">
        <v>547</v>
      </c>
      <c r="I10" s="395" t="s">
        <v>548</v>
      </c>
      <c r="J10" s="395"/>
      <c r="K10" s="408">
        <f t="shared" si="0"/>
        <v>71099.22</v>
      </c>
      <c r="L10" s="408">
        <v>71099.22</v>
      </c>
      <c r="M10" s="408"/>
      <c r="N10" s="408">
        <v>71099.22</v>
      </c>
      <c r="O10" s="464">
        <f>+K10-N10</f>
        <v>0</v>
      </c>
    </row>
    <row r="11" spans="1:15">
      <c r="A11" s="185">
        <v>300</v>
      </c>
      <c r="B11" s="394">
        <v>100</v>
      </c>
      <c r="C11" s="395">
        <v>100</v>
      </c>
      <c r="D11" s="186">
        <v>300</v>
      </c>
      <c r="E11" s="395">
        <v>0</v>
      </c>
      <c r="F11" s="395">
        <v>0</v>
      </c>
      <c r="G11" s="402" t="s">
        <v>2352</v>
      </c>
      <c r="H11" s="402" t="s">
        <v>549</v>
      </c>
      <c r="I11" s="395" t="s">
        <v>550</v>
      </c>
      <c r="J11" s="394"/>
      <c r="K11" s="409">
        <f t="shared" si="0"/>
        <v>0</v>
      </c>
      <c r="L11" s="409">
        <v>0</v>
      </c>
      <c r="M11" s="409"/>
      <c r="N11" s="409">
        <v>0</v>
      </c>
      <c r="O11" s="465"/>
    </row>
    <row r="12" spans="1:15" ht="38.25">
      <c r="A12" s="185">
        <v>300</v>
      </c>
      <c r="B12" s="394">
        <v>100</v>
      </c>
      <c r="C12" s="395">
        <v>100</v>
      </c>
      <c r="D12" s="186">
        <v>300</v>
      </c>
      <c r="E12" s="395">
        <v>100</v>
      </c>
      <c r="F12" s="395">
        <v>0</v>
      </c>
      <c r="G12" s="402" t="s">
        <v>2353</v>
      </c>
      <c r="H12" s="402" t="s">
        <v>551</v>
      </c>
      <c r="I12" s="395" t="s">
        <v>552</v>
      </c>
      <c r="J12" s="395" t="s">
        <v>1538</v>
      </c>
      <c r="K12" s="408">
        <f t="shared" si="0"/>
        <v>0</v>
      </c>
      <c r="L12" s="408">
        <v>0</v>
      </c>
      <c r="M12" s="408"/>
      <c r="N12" s="408">
        <v>0</v>
      </c>
      <c r="O12" s="464">
        <f>+K12-N12</f>
        <v>0</v>
      </c>
    </row>
    <row r="13" spans="1:15" ht="38.25">
      <c r="A13" s="185">
        <v>300</v>
      </c>
      <c r="B13" s="394">
        <v>100</v>
      </c>
      <c r="C13" s="395">
        <v>100</v>
      </c>
      <c r="D13" s="186">
        <v>300</v>
      </c>
      <c r="E13" s="395">
        <v>200</v>
      </c>
      <c r="F13" s="395">
        <v>0</v>
      </c>
      <c r="G13" s="402" t="s">
        <v>2354</v>
      </c>
      <c r="H13" s="402" t="s">
        <v>553</v>
      </c>
      <c r="I13" s="395" t="s">
        <v>554</v>
      </c>
      <c r="J13" s="395" t="s">
        <v>1583</v>
      </c>
      <c r="K13" s="408">
        <f t="shared" si="0"/>
        <v>0</v>
      </c>
      <c r="L13" s="408">
        <v>0</v>
      </c>
      <c r="M13" s="408"/>
      <c r="N13" s="408">
        <v>0</v>
      </c>
      <c r="O13" s="464">
        <f>+K13-N13</f>
        <v>0</v>
      </c>
    </row>
    <row r="14" spans="1:15">
      <c r="A14" s="185">
        <v>300</v>
      </c>
      <c r="B14" s="394">
        <v>100</v>
      </c>
      <c r="C14" s="395">
        <v>100</v>
      </c>
      <c r="D14" s="186">
        <v>300</v>
      </c>
      <c r="E14" s="395">
        <v>300</v>
      </c>
      <c r="F14" s="395">
        <v>0</v>
      </c>
      <c r="G14" s="402" t="s">
        <v>2355</v>
      </c>
      <c r="H14" s="402" t="s">
        <v>555</v>
      </c>
      <c r="I14" s="395" t="s">
        <v>556</v>
      </c>
      <c r="J14" s="395"/>
      <c r="K14" s="408">
        <f t="shared" si="0"/>
        <v>0</v>
      </c>
      <c r="L14" s="408">
        <v>0</v>
      </c>
      <c r="M14" s="408"/>
      <c r="N14" s="408">
        <v>0</v>
      </c>
      <c r="O14" s="464">
        <f>+K14-N14</f>
        <v>0</v>
      </c>
    </row>
    <row r="15" spans="1:15">
      <c r="A15" s="185">
        <v>300</v>
      </c>
      <c r="B15" s="394">
        <v>100</v>
      </c>
      <c r="C15" s="395">
        <v>200</v>
      </c>
      <c r="D15" s="395">
        <v>0</v>
      </c>
      <c r="E15" s="395">
        <v>0</v>
      </c>
      <c r="F15" s="395">
        <v>0</v>
      </c>
      <c r="G15" s="403" t="s">
        <v>2356</v>
      </c>
      <c r="H15" s="403" t="s">
        <v>557</v>
      </c>
      <c r="I15" s="404" t="s">
        <v>558</v>
      </c>
      <c r="J15" s="406"/>
      <c r="K15" s="409">
        <f t="shared" si="0"/>
        <v>0</v>
      </c>
      <c r="L15" s="409">
        <v>0</v>
      </c>
      <c r="M15" s="409"/>
      <c r="N15" s="409">
        <v>0</v>
      </c>
      <c r="O15" s="465"/>
    </row>
    <row r="16" spans="1:15" ht="25.5">
      <c r="A16" s="187">
        <v>300</v>
      </c>
      <c r="B16" s="395">
        <v>100</v>
      </c>
      <c r="C16" s="395">
        <v>200</v>
      </c>
      <c r="D16" s="186">
        <v>100</v>
      </c>
      <c r="E16" s="186">
        <v>0</v>
      </c>
      <c r="F16" s="186">
        <v>0</v>
      </c>
      <c r="G16" s="402" t="s">
        <v>2357</v>
      </c>
      <c r="H16" s="402" t="s">
        <v>559</v>
      </c>
      <c r="I16" s="404" t="s">
        <v>560</v>
      </c>
      <c r="J16" s="404" t="s">
        <v>1538</v>
      </c>
      <c r="K16" s="408">
        <f t="shared" si="0"/>
        <v>0</v>
      </c>
      <c r="L16" s="408">
        <v>0</v>
      </c>
      <c r="M16" s="408"/>
      <c r="N16" s="408">
        <v>0</v>
      </c>
      <c r="O16" s="464">
        <f>+K16-N16</f>
        <v>0</v>
      </c>
    </row>
    <row r="17" spans="1:15" ht="25.5">
      <c r="A17" s="185">
        <v>300</v>
      </c>
      <c r="B17" s="394">
        <v>100</v>
      </c>
      <c r="C17" s="395">
        <v>200</v>
      </c>
      <c r="D17" s="186">
        <v>200</v>
      </c>
      <c r="E17" s="395">
        <v>0</v>
      </c>
      <c r="F17" s="395">
        <v>0</v>
      </c>
      <c r="G17" s="402" t="s">
        <v>2358</v>
      </c>
      <c r="H17" s="402" t="s">
        <v>561</v>
      </c>
      <c r="I17" s="395" t="s">
        <v>562</v>
      </c>
      <c r="J17" s="395" t="s">
        <v>1583</v>
      </c>
      <c r="K17" s="408">
        <f t="shared" si="0"/>
        <v>0</v>
      </c>
      <c r="L17" s="408">
        <v>0</v>
      </c>
      <c r="M17" s="408"/>
      <c r="N17" s="408">
        <v>0</v>
      </c>
      <c r="O17" s="464">
        <f>+K17-N17</f>
        <v>0</v>
      </c>
    </row>
    <row r="18" spans="1:15">
      <c r="A18" s="185">
        <v>300</v>
      </c>
      <c r="B18" s="394">
        <v>100</v>
      </c>
      <c r="C18" s="395">
        <v>200</v>
      </c>
      <c r="D18" s="186">
        <v>300</v>
      </c>
      <c r="E18" s="395">
        <v>0</v>
      </c>
      <c r="F18" s="395">
        <v>0</v>
      </c>
      <c r="G18" s="402" t="s">
        <v>2359</v>
      </c>
      <c r="H18" s="402" t="s">
        <v>563</v>
      </c>
      <c r="I18" s="395" t="s">
        <v>564</v>
      </c>
      <c r="J18" s="395"/>
      <c r="K18" s="408">
        <f t="shared" si="0"/>
        <v>0</v>
      </c>
      <c r="L18" s="408">
        <v>0</v>
      </c>
      <c r="M18" s="408"/>
      <c r="N18" s="408">
        <v>0</v>
      </c>
      <c r="O18" s="464">
        <f>+K18-N18</f>
        <v>0</v>
      </c>
    </row>
    <row r="19" spans="1:15">
      <c r="A19" s="185">
        <v>300</v>
      </c>
      <c r="B19" s="394">
        <v>100</v>
      </c>
      <c r="C19" s="395">
        <v>300</v>
      </c>
      <c r="D19" s="395">
        <v>0</v>
      </c>
      <c r="E19" s="395">
        <v>0</v>
      </c>
      <c r="F19" s="395">
        <v>0</v>
      </c>
      <c r="G19" s="403" t="s">
        <v>2360</v>
      </c>
      <c r="H19" s="403" t="s">
        <v>565</v>
      </c>
      <c r="I19" s="395" t="s">
        <v>566</v>
      </c>
      <c r="J19" s="394"/>
      <c r="K19" s="409">
        <f t="shared" si="0"/>
        <v>0</v>
      </c>
      <c r="L19" s="409">
        <v>0</v>
      </c>
      <c r="M19" s="409"/>
      <c r="N19" s="409">
        <v>0</v>
      </c>
      <c r="O19" s="465"/>
    </row>
    <row r="20" spans="1:15">
      <c r="A20" s="185">
        <v>300</v>
      </c>
      <c r="B20" s="394">
        <v>100</v>
      </c>
      <c r="C20" s="395">
        <v>300</v>
      </c>
      <c r="D20" s="186">
        <v>100</v>
      </c>
      <c r="E20" s="395">
        <v>0</v>
      </c>
      <c r="F20" s="395">
        <v>0</v>
      </c>
      <c r="G20" s="402" t="s">
        <v>2361</v>
      </c>
      <c r="H20" s="402" t="s">
        <v>567</v>
      </c>
      <c r="I20" s="395" t="s">
        <v>568</v>
      </c>
      <c r="J20" s="395"/>
      <c r="K20" s="408">
        <f t="shared" si="0"/>
        <v>2293844.4500000002</v>
      </c>
      <c r="L20" s="408">
        <v>2293844.4500000002</v>
      </c>
      <c r="M20" s="408"/>
      <c r="N20" s="408">
        <v>2472147.4800000004</v>
      </c>
      <c r="O20" s="464">
        <f t="shared" ref="O20:O35" si="1">+K20-N20</f>
        <v>-178303.03000000026</v>
      </c>
    </row>
    <row r="21" spans="1:15" ht="25.5">
      <c r="A21" s="185">
        <v>300</v>
      </c>
      <c r="B21" s="394">
        <v>100</v>
      </c>
      <c r="C21" s="395">
        <v>300</v>
      </c>
      <c r="D21" s="186">
        <v>101</v>
      </c>
      <c r="E21" s="395">
        <v>0</v>
      </c>
      <c r="F21" s="395">
        <v>0</v>
      </c>
      <c r="G21" s="402" t="s">
        <v>2232</v>
      </c>
      <c r="H21" s="402" t="s">
        <v>2233</v>
      </c>
      <c r="I21" s="395" t="s">
        <v>568</v>
      </c>
      <c r="J21" s="395"/>
      <c r="K21" s="408">
        <f t="shared" si="0"/>
        <v>0</v>
      </c>
      <c r="L21" s="408">
        <v>0</v>
      </c>
      <c r="M21" s="408"/>
      <c r="N21" s="408">
        <v>0</v>
      </c>
      <c r="O21" s="464">
        <f t="shared" si="1"/>
        <v>0</v>
      </c>
    </row>
    <row r="22" spans="1:15">
      <c r="A22" s="185">
        <v>300</v>
      </c>
      <c r="B22" s="394">
        <v>100</v>
      </c>
      <c r="C22" s="395">
        <v>300</v>
      </c>
      <c r="D22" s="186">
        <v>200</v>
      </c>
      <c r="E22" s="395">
        <v>0</v>
      </c>
      <c r="F22" s="395">
        <v>0</v>
      </c>
      <c r="G22" s="402" t="s">
        <v>2362</v>
      </c>
      <c r="H22" s="402" t="s">
        <v>569</v>
      </c>
      <c r="I22" s="395" t="s">
        <v>570</v>
      </c>
      <c r="J22" s="395"/>
      <c r="K22" s="408">
        <f t="shared" si="0"/>
        <v>327913.93</v>
      </c>
      <c r="L22" s="408">
        <v>327913.93</v>
      </c>
      <c r="M22" s="408"/>
      <c r="N22" s="408">
        <v>353496</v>
      </c>
      <c r="O22" s="464">
        <f t="shared" si="1"/>
        <v>-25582.070000000007</v>
      </c>
    </row>
    <row r="23" spans="1:15" ht="25.5">
      <c r="A23" s="185">
        <v>300</v>
      </c>
      <c r="B23" s="394">
        <v>100</v>
      </c>
      <c r="C23" s="395">
        <v>300</v>
      </c>
      <c r="D23" s="186">
        <v>201</v>
      </c>
      <c r="E23" s="395">
        <v>0</v>
      </c>
      <c r="F23" s="395">
        <v>0</v>
      </c>
      <c r="G23" s="402" t="s">
        <v>2234</v>
      </c>
      <c r="H23" s="402" t="s">
        <v>2235</v>
      </c>
      <c r="I23" s="395" t="s">
        <v>570</v>
      </c>
      <c r="J23" s="395"/>
      <c r="K23" s="408">
        <f t="shared" si="0"/>
        <v>0</v>
      </c>
      <c r="L23" s="408">
        <v>0</v>
      </c>
      <c r="M23" s="408"/>
      <c r="N23" s="408">
        <v>0</v>
      </c>
      <c r="O23" s="464">
        <f t="shared" si="1"/>
        <v>0</v>
      </c>
    </row>
    <row r="24" spans="1:15">
      <c r="A24" s="185">
        <v>300</v>
      </c>
      <c r="B24" s="394">
        <v>100</v>
      </c>
      <c r="C24" s="395">
        <v>300</v>
      </c>
      <c r="D24" s="186">
        <v>300</v>
      </c>
      <c r="E24" s="395">
        <v>0</v>
      </c>
      <c r="F24" s="395">
        <v>0</v>
      </c>
      <c r="G24" s="402" t="s">
        <v>2363</v>
      </c>
      <c r="H24" s="402" t="s">
        <v>571</v>
      </c>
      <c r="I24" s="395" t="s">
        <v>572</v>
      </c>
      <c r="J24" s="395"/>
      <c r="K24" s="408">
        <f t="shared" si="0"/>
        <v>3390410.67</v>
      </c>
      <c r="L24" s="408">
        <v>3390410.67</v>
      </c>
      <c r="M24" s="408"/>
      <c r="N24" s="408">
        <v>3933053.83</v>
      </c>
      <c r="O24" s="464">
        <f t="shared" si="1"/>
        <v>-542643.16000000015</v>
      </c>
    </row>
    <row r="25" spans="1:15" ht="25.5">
      <c r="A25" s="185">
        <v>300</v>
      </c>
      <c r="B25" s="394">
        <v>100</v>
      </c>
      <c r="C25" s="395">
        <v>300</v>
      </c>
      <c r="D25" s="186">
        <v>301</v>
      </c>
      <c r="E25" s="395">
        <v>0</v>
      </c>
      <c r="F25" s="395">
        <v>0</v>
      </c>
      <c r="G25" s="402" t="s">
        <v>2236</v>
      </c>
      <c r="H25" s="402" t="s">
        <v>2237</v>
      </c>
      <c r="I25" s="395" t="s">
        <v>572</v>
      </c>
      <c r="J25" s="395"/>
      <c r="K25" s="408">
        <f t="shared" si="0"/>
        <v>0</v>
      </c>
      <c r="L25" s="408">
        <v>0</v>
      </c>
      <c r="M25" s="408"/>
      <c r="N25" s="408">
        <v>0</v>
      </c>
      <c r="O25" s="464">
        <f t="shared" si="1"/>
        <v>0</v>
      </c>
    </row>
    <row r="26" spans="1:15">
      <c r="A26" s="185">
        <v>300</v>
      </c>
      <c r="B26" s="394">
        <v>100</v>
      </c>
      <c r="C26" s="186">
        <v>400</v>
      </c>
      <c r="D26" s="395">
        <v>0</v>
      </c>
      <c r="E26" s="395">
        <v>0</v>
      </c>
      <c r="F26" s="395">
        <v>0</v>
      </c>
      <c r="G26" s="402" t="s">
        <v>2364</v>
      </c>
      <c r="H26" s="402" t="s">
        <v>573</v>
      </c>
      <c r="I26" s="395" t="s">
        <v>574</v>
      </c>
      <c r="J26" s="395"/>
      <c r="K26" s="408">
        <f t="shared" si="0"/>
        <v>1755.1800000000005</v>
      </c>
      <c r="L26" s="408">
        <v>1755.1800000000005</v>
      </c>
      <c r="M26" s="408"/>
      <c r="N26" s="408">
        <v>1724.7100000000009</v>
      </c>
      <c r="O26" s="464">
        <f t="shared" si="1"/>
        <v>30.469999999999573</v>
      </c>
    </row>
    <row r="27" spans="1:15" ht="25.5">
      <c r="A27" s="185">
        <v>300</v>
      </c>
      <c r="B27" s="394">
        <v>100</v>
      </c>
      <c r="C27" s="186">
        <v>401</v>
      </c>
      <c r="D27" s="395">
        <v>0</v>
      </c>
      <c r="E27" s="395">
        <v>0</v>
      </c>
      <c r="F27" s="395">
        <v>0</v>
      </c>
      <c r="G27" s="402" t="s">
        <v>2238</v>
      </c>
      <c r="H27" s="402" t="s">
        <v>2239</v>
      </c>
      <c r="I27" s="395" t="s">
        <v>574</v>
      </c>
      <c r="J27" s="395"/>
      <c r="K27" s="408">
        <f t="shared" si="0"/>
        <v>0</v>
      </c>
      <c r="L27" s="408">
        <v>0</v>
      </c>
      <c r="M27" s="408"/>
      <c r="N27" s="408">
        <v>0</v>
      </c>
      <c r="O27" s="464">
        <f t="shared" si="1"/>
        <v>0</v>
      </c>
    </row>
    <row r="28" spans="1:15">
      <c r="A28" s="185">
        <v>300</v>
      </c>
      <c r="B28" s="394">
        <v>100</v>
      </c>
      <c r="C28" s="186">
        <v>500</v>
      </c>
      <c r="D28" s="395">
        <v>0</v>
      </c>
      <c r="E28" s="395">
        <v>0</v>
      </c>
      <c r="F28" s="395">
        <v>0</v>
      </c>
      <c r="G28" s="402" t="s">
        <v>2365</v>
      </c>
      <c r="H28" s="402" t="s">
        <v>575</v>
      </c>
      <c r="I28" s="395" t="s">
        <v>576</v>
      </c>
      <c r="J28" s="395"/>
      <c r="K28" s="408">
        <f t="shared" si="0"/>
        <v>1754.6300000000006</v>
      </c>
      <c r="L28" s="408">
        <v>1754.6300000000006</v>
      </c>
      <c r="M28" s="408"/>
      <c r="N28" s="408">
        <v>4956.8999999999996</v>
      </c>
      <c r="O28" s="464">
        <f t="shared" si="1"/>
        <v>-3202.2699999999991</v>
      </c>
    </row>
    <row r="29" spans="1:15" ht="25.5">
      <c r="A29" s="185">
        <v>300</v>
      </c>
      <c r="B29" s="394">
        <v>100</v>
      </c>
      <c r="C29" s="186">
        <v>501</v>
      </c>
      <c r="D29" s="395">
        <v>0</v>
      </c>
      <c r="E29" s="395">
        <v>0</v>
      </c>
      <c r="F29" s="395">
        <v>0</v>
      </c>
      <c r="G29" s="402" t="s">
        <v>2240</v>
      </c>
      <c r="H29" s="402" t="s">
        <v>2241</v>
      </c>
      <c r="I29" s="395" t="s">
        <v>576</v>
      </c>
      <c r="J29" s="395"/>
      <c r="K29" s="408">
        <f t="shared" si="0"/>
        <v>0</v>
      </c>
      <c r="L29" s="408">
        <v>0</v>
      </c>
      <c r="M29" s="408"/>
      <c r="N29" s="408">
        <v>0</v>
      </c>
      <c r="O29" s="464">
        <f t="shared" si="1"/>
        <v>0</v>
      </c>
    </row>
    <row r="30" spans="1:15">
      <c r="A30" s="185">
        <v>300</v>
      </c>
      <c r="B30" s="394">
        <v>100</v>
      </c>
      <c r="C30" s="186">
        <v>600</v>
      </c>
      <c r="D30" s="395">
        <v>0</v>
      </c>
      <c r="E30" s="395">
        <v>0</v>
      </c>
      <c r="F30" s="395">
        <v>0</v>
      </c>
      <c r="G30" s="402" t="s">
        <v>2366</v>
      </c>
      <c r="H30" s="402" t="s">
        <v>577</v>
      </c>
      <c r="I30" s="395" t="s">
        <v>578</v>
      </c>
      <c r="J30" s="395"/>
      <c r="K30" s="408">
        <f t="shared" si="0"/>
        <v>20768.449999999997</v>
      </c>
      <c r="L30" s="408">
        <v>20768.449999999997</v>
      </c>
      <c r="M30" s="408"/>
      <c r="N30" s="408">
        <v>23856.6</v>
      </c>
      <c r="O30" s="464">
        <f t="shared" si="1"/>
        <v>-3088.1500000000015</v>
      </c>
    </row>
    <row r="31" spans="1:15" ht="25.5">
      <c r="A31" s="185">
        <v>300</v>
      </c>
      <c r="B31" s="394">
        <v>100</v>
      </c>
      <c r="C31" s="186">
        <v>601</v>
      </c>
      <c r="D31" s="395">
        <v>0</v>
      </c>
      <c r="E31" s="395">
        <v>0</v>
      </c>
      <c r="F31" s="395">
        <v>0</v>
      </c>
      <c r="G31" s="402" t="s">
        <v>2242</v>
      </c>
      <c r="H31" s="402" t="s">
        <v>2243</v>
      </c>
      <c r="I31" s="395" t="s">
        <v>578</v>
      </c>
      <c r="J31" s="395"/>
      <c r="K31" s="408">
        <f t="shared" si="0"/>
        <v>0</v>
      </c>
      <c r="L31" s="408">
        <v>0</v>
      </c>
      <c r="M31" s="408"/>
      <c r="N31" s="408">
        <v>0</v>
      </c>
      <c r="O31" s="464">
        <f t="shared" si="1"/>
        <v>0</v>
      </c>
    </row>
    <row r="32" spans="1:15">
      <c r="A32" s="185">
        <v>300</v>
      </c>
      <c r="B32" s="394">
        <v>100</v>
      </c>
      <c r="C32" s="186">
        <v>700</v>
      </c>
      <c r="D32" s="395">
        <v>0</v>
      </c>
      <c r="E32" s="395">
        <v>0</v>
      </c>
      <c r="F32" s="395">
        <v>0</v>
      </c>
      <c r="G32" s="402" t="s">
        <v>2367</v>
      </c>
      <c r="H32" s="402" t="s">
        <v>579</v>
      </c>
      <c r="I32" s="395" t="s">
        <v>580</v>
      </c>
      <c r="J32" s="395"/>
      <c r="K32" s="408">
        <f t="shared" si="0"/>
        <v>0</v>
      </c>
      <c r="L32" s="408">
        <v>0</v>
      </c>
      <c r="M32" s="408"/>
      <c r="N32" s="408">
        <v>0</v>
      </c>
      <c r="O32" s="464">
        <f t="shared" si="1"/>
        <v>0</v>
      </c>
    </row>
    <row r="33" spans="1:15" ht="25.5">
      <c r="A33" s="185">
        <v>300</v>
      </c>
      <c r="B33" s="394">
        <v>100</v>
      </c>
      <c r="C33" s="186">
        <v>701</v>
      </c>
      <c r="D33" s="395">
        <v>0</v>
      </c>
      <c r="E33" s="395">
        <v>0</v>
      </c>
      <c r="F33" s="395">
        <v>0</v>
      </c>
      <c r="G33" s="402" t="s">
        <v>2244</v>
      </c>
      <c r="H33" s="402" t="s">
        <v>2245</v>
      </c>
      <c r="I33" s="395" t="s">
        <v>580</v>
      </c>
      <c r="J33" s="395"/>
      <c r="K33" s="408">
        <f t="shared" si="0"/>
        <v>0</v>
      </c>
      <c r="L33" s="408">
        <v>0</v>
      </c>
      <c r="M33" s="408"/>
      <c r="N33" s="408">
        <v>0</v>
      </c>
      <c r="O33" s="464">
        <f t="shared" si="1"/>
        <v>0</v>
      </c>
    </row>
    <row r="34" spans="1:15">
      <c r="A34" s="185">
        <v>300</v>
      </c>
      <c r="B34" s="394">
        <v>100</v>
      </c>
      <c r="C34" s="186">
        <v>800</v>
      </c>
      <c r="D34" s="395">
        <v>0</v>
      </c>
      <c r="E34" s="395">
        <v>0</v>
      </c>
      <c r="F34" s="395">
        <v>0</v>
      </c>
      <c r="G34" s="402" t="s">
        <v>2368</v>
      </c>
      <c r="H34" s="402" t="s">
        <v>581</v>
      </c>
      <c r="I34" s="395" t="s">
        <v>582</v>
      </c>
      <c r="J34" s="395"/>
      <c r="K34" s="408">
        <f t="shared" si="0"/>
        <v>499493.25</v>
      </c>
      <c r="L34" s="408">
        <v>499493.25</v>
      </c>
      <c r="M34" s="408"/>
      <c r="N34" s="408">
        <v>497837.25</v>
      </c>
      <c r="O34" s="464">
        <f t="shared" si="1"/>
        <v>1656</v>
      </c>
    </row>
    <row r="35" spans="1:15" ht="25.5">
      <c r="A35" s="185">
        <v>300</v>
      </c>
      <c r="B35" s="394">
        <v>100</v>
      </c>
      <c r="C35" s="186">
        <v>801</v>
      </c>
      <c r="D35" s="395">
        <v>0</v>
      </c>
      <c r="E35" s="395">
        <v>0</v>
      </c>
      <c r="F35" s="395">
        <v>0</v>
      </c>
      <c r="G35" s="402" t="s">
        <v>2246</v>
      </c>
      <c r="H35" s="402" t="s">
        <v>2247</v>
      </c>
      <c r="I35" s="395" t="s">
        <v>582</v>
      </c>
      <c r="J35" s="394"/>
      <c r="K35" s="410">
        <f t="shared" si="0"/>
        <v>0</v>
      </c>
      <c r="L35" s="410">
        <v>0</v>
      </c>
      <c r="M35" s="410"/>
      <c r="N35" s="410">
        <v>0</v>
      </c>
      <c r="O35" s="466">
        <f t="shared" si="1"/>
        <v>0</v>
      </c>
    </row>
    <row r="36" spans="1:15" ht="25.5">
      <c r="A36" s="185">
        <v>300</v>
      </c>
      <c r="B36" s="394">
        <v>100</v>
      </c>
      <c r="C36" s="395">
        <v>900</v>
      </c>
      <c r="D36" s="395">
        <v>0</v>
      </c>
      <c r="E36" s="395">
        <v>0</v>
      </c>
      <c r="F36" s="395">
        <v>0</v>
      </c>
      <c r="G36" s="403" t="s">
        <v>2248</v>
      </c>
      <c r="H36" s="403" t="s">
        <v>583</v>
      </c>
      <c r="I36" s="395" t="s">
        <v>584</v>
      </c>
      <c r="J36" s="394" t="s">
        <v>1538</v>
      </c>
      <c r="K36" s="409">
        <f t="shared" si="0"/>
        <v>0</v>
      </c>
      <c r="L36" s="409">
        <v>0</v>
      </c>
      <c r="M36" s="409"/>
      <c r="N36" s="409">
        <v>0</v>
      </c>
      <c r="O36" s="465"/>
    </row>
    <row r="37" spans="1:15" ht="25.5">
      <c r="A37" s="185">
        <v>300</v>
      </c>
      <c r="B37" s="394">
        <v>100</v>
      </c>
      <c r="C37" s="395">
        <v>900</v>
      </c>
      <c r="D37" s="186">
        <v>50</v>
      </c>
      <c r="E37" s="395">
        <v>0</v>
      </c>
      <c r="F37" s="395">
        <v>0</v>
      </c>
      <c r="G37" s="402" t="s">
        <v>2369</v>
      </c>
      <c r="H37" s="402" t="s">
        <v>542</v>
      </c>
      <c r="I37" s="395" t="s">
        <v>585</v>
      </c>
      <c r="J37" s="395" t="s">
        <v>1538</v>
      </c>
      <c r="K37" s="408">
        <f t="shared" si="0"/>
        <v>2831387.26</v>
      </c>
      <c r="L37" s="408">
        <v>2831387.26</v>
      </c>
      <c r="M37" s="408"/>
      <c r="N37" s="408">
        <v>2870685.4</v>
      </c>
      <c r="O37" s="464">
        <f t="shared" ref="O37:O47" si="2">+K37-N37</f>
        <v>-39298.14000000013</v>
      </c>
    </row>
    <row r="38" spans="1:15">
      <c r="A38" s="185">
        <v>300</v>
      </c>
      <c r="B38" s="394">
        <v>100</v>
      </c>
      <c r="C38" s="395">
        <v>900</v>
      </c>
      <c r="D38" s="186">
        <v>100</v>
      </c>
      <c r="E38" s="395">
        <v>0</v>
      </c>
      <c r="F38" s="395">
        <v>0</v>
      </c>
      <c r="G38" s="402" t="s">
        <v>2370</v>
      </c>
      <c r="H38" s="402" t="s">
        <v>545</v>
      </c>
      <c r="I38" s="395" t="s">
        <v>585</v>
      </c>
      <c r="J38" s="395" t="s">
        <v>1538</v>
      </c>
      <c r="K38" s="408">
        <f t="shared" si="0"/>
        <v>148515.44</v>
      </c>
      <c r="L38" s="408">
        <v>148515.44</v>
      </c>
      <c r="M38" s="408"/>
      <c r="N38" s="408">
        <v>150576.75</v>
      </c>
      <c r="O38" s="464">
        <f t="shared" si="2"/>
        <v>-2061.3099999999977</v>
      </c>
    </row>
    <row r="39" spans="1:15">
      <c r="A39" s="185">
        <v>300</v>
      </c>
      <c r="B39" s="394">
        <v>100</v>
      </c>
      <c r="C39" s="395">
        <v>900</v>
      </c>
      <c r="D39" s="186">
        <v>150</v>
      </c>
      <c r="E39" s="395">
        <v>0</v>
      </c>
      <c r="F39" s="395">
        <v>0</v>
      </c>
      <c r="G39" s="402" t="s">
        <v>2371</v>
      </c>
      <c r="H39" s="402" t="s">
        <v>549</v>
      </c>
      <c r="I39" s="395" t="s">
        <v>585</v>
      </c>
      <c r="J39" s="394" t="s">
        <v>1538</v>
      </c>
      <c r="K39" s="410">
        <f t="shared" si="0"/>
        <v>0</v>
      </c>
      <c r="L39" s="410">
        <v>0</v>
      </c>
      <c r="M39" s="410"/>
      <c r="N39" s="410">
        <v>0</v>
      </c>
      <c r="O39" s="466">
        <f t="shared" si="2"/>
        <v>0</v>
      </c>
    </row>
    <row r="40" spans="1:15">
      <c r="A40" s="185">
        <v>300</v>
      </c>
      <c r="B40" s="394">
        <v>100</v>
      </c>
      <c r="C40" s="395">
        <v>900</v>
      </c>
      <c r="D40" s="186">
        <v>200</v>
      </c>
      <c r="E40" s="395">
        <v>0</v>
      </c>
      <c r="F40" s="395">
        <v>0</v>
      </c>
      <c r="G40" s="402" t="s">
        <v>2372</v>
      </c>
      <c r="H40" s="402" t="s">
        <v>567</v>
      </c>
      <c r="I40" s="395" t="s">
        <v>586</v>
      </c>
      <c r="J40" s="395" t="s">
        <v>1538</v>
      </c>
      <c r="K40" s="408">
        <f t="shared" si="0"/>
        <v>1600000</v>
      </c>
      <c r="L40" s="408">
        <v>1600000</v>
      </c>
      <c r="M40" s="408"/>
      <c r="N40" s="408">
        <v>1634089.99</v>
      </c>
      <c r="O40" s="464">
        <f t="shared" si="2"/>
        <v>-34089.989999999991</v>
      </c>
    </row>
    <row r="41" spans="1:15">
      <c r="A41" s="185">
        <v>300</v>
      </c>
      <c r="B41" s="394">
        <v>100</v>
      </c>
      <c r="C41" s="395">
        <v>900</v>
      </c>
      <c r="D41" s="186">
        <v>250</v>
      </c>
      <c r="E41" s="395">
        <v>0</v>
      </c>
      <c r="F41" s="395">
        <v>0</v>
      </c>
      <c r="G41" s="402" t="s">
        <v>2373</v>
      </c>
      <c r="H41" s="402" t="s">
        <v>569</v>
      </c>
      <c r="I41" s="395" t="s">
        <v>586</v>
      </c>
      <c r="J41" s="395" t="s">
        <v>1538</v>
      </c>
      <c r="K41" s="408">
        <f t="shared" si="0"/>
        <v>0</v>
      </c>
      <c r="L41" s="408">
        <v>0</v>
      </c>
      <c r="M41" s="408"/>
      <c r="N41" s="408">
        <v>0</v>
      </c>
      <c r="O41" s="464">
        <f t="shared" si="2"/>
        <v>0</v>
      </c>
    </row>
    <row r="42" spans="1:15">
      <c r="A42" s="185">
        <v>300</v>
      </c>
      <c r="B42" s="394">
        <v>100</v>
      </c>
      <c r="C42" s="395">
        <v>900</v>
      </c>
      <c r="D42" s="186">
        <v>300</v>
      </c>
      <c r="E42" s="395">
        <v>0</v>
      </c>
      <c r="F42" s="395">
        <v>0</v>
      </c>
      <c r="G42" s="402" t="s">
        <v>2374</v>
      </c>
      <c r="H42" s="402" t="s">
        <v>571</v>
      </c>
      <c r="I42" s="395" t="s">
        <v>586</v>
      </c>
      <c r="J42" s="395" t="s">
        <v>1538</v>
      </c>
      <c r="K42" s="408">
        <f t="shared" si="0"/>
        <v>46000</v>
      </c>
      <c r="L42" s="408">
        <v>46000</v>
      </c>
      <c r="M42" s="408"/>
      <c r="N42" s="408">
        <v>39198.61</v>
      </c>
      <c r="O42" s="464">
        <f t="shared" si="2"/>
        <v>6801.3899999999994</v>
      </c>
    </row>
    <row r="43" spans="1:15">
      <c r="A43" s="185">
        <v>300</v>
      </c>
      <c r="B43" s="394">
        <v>100</v>
      </c>
      <c r="C43" s="395">
        <v>900</v>
      </c>
      <c r="D43" s="186">
        <v>350</v>
      </c>
      <c r="E43" s="395">
        <v>0</v>
      </c>
      <c r="F43" s="395">
        <v>0</v>
      </c>
      <c r="G43" s="402" t="s">
        <v>2375</v>
      </c>
      <c r="H43" s="402" t="s">
        <v>573</v>
      </c>
      <c r="I43" s="395" t="s">
        <v>587</v>
      </c>
      <c r="J43" s="395" t="s">
        <v>1538</v>
      </c>
      <c r="K43" s="408">
        <f t="shared" si="0"/>
        <v>14600</v>
      </c>
      <c r="L43" s="408">
        <v>14600</v>
      </c>
      <c r="M43" s="408"/>
      <c r="N43" s="408">
        <v>14767.4</v>
      </c>
      <c r="O43" s="464">
        <f t="shared" si="2"/>
        <v>-167.39999999999964</v>
      </c>
    </row>
    <row r="44" spans="1:15">
      <c r="A44" s="185">
        <v>300</v>
      </c>
      <c r="B44" s="394">
        <v>100</v>
      </c>
      <c r="C44" s="395">
        <v>900</v>
      </c>
      <c r="D44" s="186">
        <v>400</v>
      </c>
      <c r="E44" s="395">
        <v>0</v>
      </c>
      <c r="F44" s="395">
        <v>0</v>
      </c>
      <c r="G44" s="402" t="s">
        <v>2376</v>
      </c>
      <c r="H44" s="402" t="s">
        <v>575</v>
      </c>
      <c r="I44" s="395" t="s">
        <v>588</v>
      </c>
      <c r="J44" s="395" t="s">
        <v>1538</v>
      </c>
      <c r="K44" s="408">
        <f t="shared" si="0"/>
        <v>18700</v>
      </c>
      <c r="L44" s="408">
        <v>18700</v>
      </c>
      <c r="M44" s="408"/>
      <c r="N44" s="408">
        <v>15634.62</v>
      </c>
      <c r="O44" s="464">
        <f t="shared" si="2"/>
        <v>3065.3799999999992</v>
      </c>
    </row>
    <row r="45" spans="1:15">
      <c r="A45" s="185">
        <v>300</v>
      </c>
      <c r="B45" s="394">
        <v>100</v>
      </c>
      <c r="C45" s="395">
        <v>900</v>
      </c>
      <c r="D45" s="186">
        <v>450</v>
      </c>
      <c r="E45" s="395">
        <v>0</v>
      </c>
      <c r="F45" s="395">
        <v>0</v>
      </c>
      <c r="G45" s="402" t="s">
        <v>2377</v>
      </c>
      <c r="H45" s="402" t="s">
        <v>577</v>
      </c>
      <c r="I45" s="395" t="s">
        <v>589</v>
      </c>
      <c r="J45" s="395" t="s">
        <v>1538</v>
      </c>
      <c r="K45" s="408">
        <f t="shared" si="0"/>
        <v>0</v>
      </c>
      <c r="L45" s="408">
        <v>0</v>
      </c>
      <c r="M45" s="408"/>
      <c r="N45" s="408">
        <v>0</v>
      </c>
      <c r="O45" s="464">
        <f t="shared" si="2"/>
        <v>0</v>
      </c>
    </row>
    <row r="46" spans="1:15">
      <c r="A46" s="185">
        <v>300</v>
      </c>
      <c r="B46" s="394">
        <v>100</v>
      </c>
      <c r="C46" s="395">
        <v>900</v>
      </c>
      <c r="D46" s="186">
        <v>500</v>
      </c>
      <c r="E46" s="395">
        <v>0</v>
      </c>
      <c r="F46" s="395">
        <v>0</v>
      </c>
      <c r="G46" s="402" t="s">
        <v>2378</v>
      </c>
      <c r="H46" s="402" t="s">
        <v>579</v>
      </c>
      <c r="I46" s="395" t="s">
        <v>590</v>
      </c>
      <c r="J46" s="395" t="s">
        <v>1538</v>
      </c>
      <c r="K46" s="408">
        <f t="shared" si="0"/>
        <v>0</v>
      </c>
      <c r="L46" s="408">
        <v>0</v>
      </c>
      <c r="M46" s="408"/>
      <c r="N46" s="408">
        <v>0</v>
      </c>
      <c r="O46" s="464">
        <f t="shared" si="2"/>
        <v>0</v>
      </c>
    </row>
    <row r="47" spans="1:15">
      <c r="A47" s="187">
        <v>300</v>
      </c>
      <c r="B47" s="395">
        <v>100</v>
      </c>
      <c r="C47" s="395">
        <v>900</v>
      </c>
      <c r="D47" s="186">
        <v>900</v>
      </c>
      <c r="E47" s="186">
        <v>0</v>
      </c>
      <c r="F47" s="186">
        <v>0</v>
      </c>
      <c r="G47" s="402" t="s">
        <v>2379</v>
      </c>
      <c r="H47" s="402" t="s">
        <v>591</v>
      </c>
      <c r="I47" s="395" t="s">
        <v>592</v>
      </c>
      <c r="J47" s="394" t="s">
        <v>1538</v>
      </c>
      <c r="K47" s="410">
        <f t="shared" si="0"/>
        <v>35000</v>
      </c>
      <c r="L47" s="410">
        <v>35000</v>
      </c>
      <c r="M47" s="410"/>
      <c r="N47" s="410">
        <v>55851.95</v>
      </c>
      <c r="O47" s="466">
        <f t="shared" si="2"/>
        <v>-20851.949999999997</v>
      </c>
    </row>
    <row r="48" spans="1:15">
      <c r="A48" s="185">
        <v>300</v>
      </c>
      <c r="B48" s="394">
        <v>200</v>
      </c>
      <c r="C48" s="395">
        <v>0</v>
      </c>
      <c r="D48" s="395">
        <v>0</v>
      </c>
      <c r="E48" s="186">
        <v>0</v>
      </c>
      <c r="F48" s="186">
        <v>0</v>
      </c>
      <c r="G48" s="411" t="s">
        <v>2380</v>
      </c>
      <c r="H48" s="411" t="s">
        <v>593</v>
      </c>
      <c r="I48" s="395" t="s">
        <v>594</v>
      </c>
      <c r="J48" s="394"/>
      <c r="K48" s="409">
        <f t="shared" si="0"/>
        <v>0</v>
      </c>
      <c r="L48" s="409">
        <v>0</v>
      </c>
      <c r="M48" s="409"/>
      <c r="N48" s="409">
        <v>0</v>
      </c>
      <c r="O48" s="465"/>
    </row>
    <row r="49" spans="1:15">
      <c r="A49" s="185">
        <v>300</v>
      </c>
      <c r="B49" s="394">
        <v>200</v>
      </c>
      <c r="C49" s="186">
        <v>100</v>
      </c>
      <c r="D49" s="395">
        <v>0</v>
      </c>
      <c r="E49" s="395">
        <v>0</v>
      </c>
      <c r="F49" s="395">
        <v>0</v>
      </c>
      <c r="G49" s="402" t="s">
        <v>2381</v>
      </c>
      <c r="H49" s="402" t="s">
        <v>595</v>
      </c>
      <c r="I49" s="395" t="s">
        <v>596</v>
      </c>
      <c r="J49" s="395"/>
      <c r="K49" s="408">
        <f t="shared" si="0"/>
        <v>5687.8700000000008</v>
      </c>
      <c r="L49" s="408">
        <v>5687.8700000000008</v>
      </c>
      <c r="M49" s="408"/>
      <c r="N49" s="408">
        <v>5319.99</v>
      </c>
      <c r="O49" s="464">
        <f t="shared" ref="O49:O54" si="3">+K49-N49</f>
        <v>367.88000000000102</v>
      </c>
    </row>
    <row r="50" spans="1:15" ht="25.5">
      <c r="A50" s="185">
        <v>300</v>
      </c>
      <c r="B50" s="394">
        <v>200</v>
      </c>
      <c r="C50" s="186">
        <v>101</v>
      </c>
      <c r="D50" s="395">
        <v>0</v>
      </c>
      <c r="E50" s="395">
        <v>0</v>
      </c>
      <c r="F50" s="395">
        <v>0</v>
      </c>
      <c r="G50" s="402" t="s">
        <v>2249</v>
      </c>
      <c r="H50" s="402" t="s">
        <v>2250</v>
      </c>
      <c r="I50" s="395" t="s">
        <v>596</v>
      </c>
      <c r="J50" s="395"/>
      <c r="K50" s="408">
        <f t="shared" si="0"/>
        <v>0</v>
      </c>
      <c r="L50" s="408">
        <v>0</v>
      </c>
      <c r="M50" s="408"/>
      <c r="N50" s="408">
        <v>0</v>
      </c>
      <c r="O50" s="464">
        <f t="shared" si="3"/>
        <v>0</v>
      </c>
    </row>
    <row r="51" spans="1:15" ht="25.5">
      <c r="A51" s="185">
        <v>300</v>
      </c>
      <c r="B51" s="394">
        <v>200</v>
      </c>
      <c r="C51" s="186">
        <v>200</v>
      </c>
      <c r="D51" s="395">
        <v>0</v>
      </c>
      <c r="E51" s="395">
        <v>0</v>
      </c>
      <c r="F51" s="395">
        <v>0</v>
      </c>
      <c r="G51" s="402" t="s">
        <v>2382</v>
      </c>
      <c r="H51" s="402" t="s">
        <v>597</v>
      </c>
      <c r="I51" s="395" t="s">
        <v>598</v>
      </c>
      <c r="J51" s="395"/>
      <c r="K51" s="408">
        <f t="shared" si="0"/>
        <v>10822.089999999986</v>
      </c>
      <c r="L51" s="408">
        <v>10822.089999999986</v>
      </c>
      <c r="M51" s="408"/>
      <c r="N51" s="408">
        <v>26411.050000000003</v>
      </c>
      <c r="O51" s="464">
        <f t="shared" si="3"/>
        <v>-15588.960000000017</v>
      </c>
    </row>
    <row r="52" spans="1:15" ht="25.5">
      <c r="A52" s="185">
        <v>300</v>
      </c>
      <c r="B52" s="394">
        <v>200</v>
      </c>
      <c r="C52" s="186">
        <v>201</v>
      </c>
      <c r="D52" s="395">
        <v>0</v>
      </c>
      <c r="E52" s="395">
        <v>0</v>
      </c>
      <c r="F52" s="395">
        <v>0</v>
      </c>
      <c r="G52" s="402" t="s">
        <v>2251</v>
      </c>
      <c r="H52" s="402" t="s">
        <v>2252</v>
      </c>
      <c r="I52" s="395" t="s">
        <v>598</v>
      </c>
      <c r="J52" s="395"/>
      <c r="K52" s="408">
        <f t="shared" si="0"/>
        <v>0</v>
      </c>
      <c r="L52" s="408">
        <v>0</v>
      </c>
      <c r="M52" s="408"/>
      <c r="N52" s="408">
        <v>0</v>
      </c>
      <c r="O52" s="464">
        <f t="shared" si="3"/>
        <v>0</v>
      </c>
    </row>
    <row r="53" spans="1:15">
      <c r="A53" s="185">
        <v>300</v>
      </c>
      <c r="B53" s="394">
        <v>200</v>
      </c>
      <c r="C53" s="186">
        <v>300</v>
      </c>
      <c r="D53" s="395">
        <v>0</v>
      </c>
      <c r="E53" s="395">
        <v>0</v>
      </c>
      <c r="F53" s="395">
        <v>0</v>
      </c>
      <c r="G53" s="402" t="s">
        <v>2383</v>
      </c>
      <c r="H53" s="402" t="s">
        <v>599</v>
      </c>
      <c r="I53" s="395" t="s">
        <v>600</v>
      </c>
      <c r="J53" s="395"/>
      <c r="K53" s="408">
        <f t="shared" si="0"/>
        <v>7111.0599999999995</v>
      </c>
      <c r="L53" s="408">
        <v>7111.0599999999995</v>
      </c>
      <c r="M53" s="408"/>
      <c r="N53" s="408">
        <v>7665.83</v>
      </c>
      <c r="O53" s="464">
        <f t="shared" si="3"/>
        <v>-554.77000000000044</v>
      </c>
    </row>
    <row r="54" spans="1:15" ht="25.5">
      <c r="A54" s="185">
        <v>300</v>
      </c>
      <c r="B54" s="394">
        <v>200</v>
      </c>
      <c r="C54" s="186">
        <v>301</v>
      </c>
      <c r="D54" s="395">
        <v>0</v>
      </c>
      <c r="E54" s="395">
        <v>0</v>
      </c>
      <c r="F54" s="395">
        <v>0</v>
      </c>
      <c r="G54" s="402" t="s">
        <v>2253</v>
      </c>
      <c r="H54" s="402" t="s">
        <v>2254</v>
      </c>
      <c r="I54" s="395" t="s">
        <v>600</v>
      </c>
      <c r="J54" s="394"/>
      <c r="K54" s="410">
        <f t="shared" si="0"/>
        <v>0</v>
      </c>
      <c r="L54" s="410">
        <v>0</v>
      </c>
      <c r="M54" s="410"/>
      <c r="N54" s="410">
        <v>0</v>
      </c>
      <c r="O54" s="466">
        <f t="shared" si="3"/>
        <v>0</v>
      </c>
    </row>
    <row r="55" spans="1:15">
      <c r="A55" s="185">
        <v>300</v>
      </c>
      <c r="B55" s="394">
        <v>200</v>
      </c>
      <c r="C55" s="395">
        <v>400</v>
      </c>
      <c r="D55" s="395">
        <v>0</v>
      </c>
      <c r="E55" s="395">
        <v>0</v>
      </c>
      <c r="F55" s="395">
        <v>0</v>
      </c>
      <c r="G55" s="403" t="s">
        <v>2384</v>
      </c>
      <c r="H55" s="403" t="s">
        <v>601</v>
      </c>
      <c r="I55" s="395" t="s">
        <v>602</v>
      </c>
      <c r="J55" s="394"/>
      <c r="K55" s="409">
        <f t="shared" si="0"/>
        <v>0</v>
      </c>
      <c r="L55" s="409">
        <v>0</v>
      </c>
      <c r="M55" s="409"/>
      <c r="N55" s="409">
        <v>0</v>
      </c>
      <c r="O55" s="465"/>
    </row>
    <row r="56" spans="1:15">
      <c r="A56" s="185">
        <v>300</v>
      </c>
      <c r="B56" s="394">
        <v>200</v>
      </c>
      <c r="C56" s="395">
        <v>400</v>
      </c>
      <c r="D56" s="186">
        <v>100</v>
      </c>
      <c r="E56" s="395">
        <v>0</v>
      </c>
      <c r="F56" s="395">
        <v>0</v>
      </c>
      <c r="G56" s="402" t="s">
        <v>2385</v>
      </c>
      <c r="H56" s="402" t="s">
        <v>603</v>
      </c>
      <c r="I56" s="412"/>
      <c r="J56" s="412"/>
      <c r="K56" s="408">
        <f t="shared" si="0"/>
        <v>80703.92</v>
      </c>
      <c r="L56" s="408">
        <v>80703.92</v>
      </c>
      <c r="M56" s="408"/>
      <c r="N56" s="408">
        <v>102369.85999999999</v>
      </c>
      <c r="O56" s="464">
        <f>+K56-N56</f>
        <v>-21665.939999999988</v>
      </c>
    </row>
    <row r="57" spans="1:15">
      <c r="A57" s="185">
        <v>300</v>
      </c>
      <c r="B57" s="394">
        <v>200</v>
      </c>
      <c r="C57" s="395">
        <v>400</v>
      </c>
      <c r="D57" s="186">
        <v>200</v>
      </c>
      <c r="E57" s="395">
        <v>0</v>
      </c>
      <c r="F57" s="395">
        <v>0</v>
      </c>
      <c r="G57" s="402" t="s">
        <v>2386</v>
      </c>
      <c r="H57" s="402" t="s">
        <v>604</v>
      </c>
      <c r="I57" s="412"/>
      <c r="J57" s="412"/>
      <c r="K57" s="408">
        <f t="shared" si="0"/>
        <v>12848.92</v>
      </c>
      <c r="L57" s="408">
        <v>12848.92</v>
      </c>
      <c r="M57" s="408"/>
      <c r="N57" s="408">
        <v>13393.29</v>
      </c>
      <c r="O57" s="464">
        <f>+K57-N57</f>
        <v>-544.3700000000008</v>
      </c>
    </row>
    <row r="58" spans="1:15">
      <c r="A58" s="185">
        <v>300</v>
      </c>
      <c r="B58" s="394">
        <v>200</v>
      </c>
      <c r="C58" s="395">
        <v>400</v>
      </c>
      <c r="D58" s="186">
        <v>300</v>
      </c>
      <c r="E58" s="395">
        <v>0</v>
      </c>
      <c r="F58" s="395">
        <v>0</v>
      </c>
      <c r="G58" s="402" t="s">
        <v>2387</v>
      </c>
      <c r="H58" s="402" t="s">
        <v>605</v>
      </c>
      <c r="I58" s="412"/>
      <c r="J58" s="412"/>
      <c r="K58" s="408">
        <f t="shared" si="0"/>
        <v>11589.68</v>
      </c>
      <c r="L58" s="408">
        <v>11589.68</v>
      </c>
      <c r="M58" s="408"/>
      <c r="N58" s="408">
        <v>16972.240000000002</v>
      </c>
      <c r="O58" s="464">
        <f>+K58-N58</f>
        <v>-5382.5600000000013</v>
      </c>
    </row>
    <row r="59" spans="1:15" ht="25.5">
      <c r="A59" s="185">
        <v>300</v>
      </c>
      <c r="B59" s="394">
        <v>200</v>
      </c>
      <c r="C59" s="395">
        <v>400</v>
      </c>
      <c r="D59" s="186">
        <v>400</v>
      </c>
      <c r="E59" s="395">
        <v>0</v>
      </c>
      <c r="F59" s="395">
        <v>0</v>
      </c>
      <c r="G59" s="402" t="s">
        <v>2255</v>
      </c>
      <c r="H59" s="402" t="s">
        <v>2256</v>
      </c>
      <c r="I59" s="412"/>
      <c r="J59" s="428"/>
      <c r="K59" s="410">
        <f t="shared" si="0"/>
        <v>0</v>
      </c>
      <c r="L59" s="410">
        <v>0</v>
      </c>
      <c r="M59" s="410"/>
      <c r="N59" s="410">
        <v>0</v>
      </c>
      <c r="O59" s="466">
        <f>+K59-N59</f>
        <v>0</v>
      </c>
    </row>
    <row r="60" spans="1:15">
      <c r="A60" s="185">
        <v>300</v>
      </c>
      <c r="B60" s="394">
        <v>200</v>
      </c>
      <c r="C60" s="395">
        <v>500</v>
      </c>
      <c r="D60" s="395">
        <v>0</v>
      </c>
      <c r="E60" s="395">
        <v>0</v>
      </c>
      <c r="F60" s="395">
        <v>0</v>
      </c>
      <c r="G60" s="403" t="s">
        <v>2388</v>
      </c>
      <c r="H60" s="403" t="s">
        <v>606</v>
      </c>
      <c r="I60" s="395" t="s">
        <v>607</v>
      </c>
      <c r="J60" s="394"/>
      <c r="K60" s="409">
        <f t="shared" si="0"/>
        <v>0</v>
      </c>
      <c r="L60" s="409">
        <v>0</v>
      </c>
      <c r="M60" s="409"/>
      <c r="N60" s="409">
        <v>0</v>
      </c>
      <c r="O60" s="465"/>
    </row>
    <row r="61" spans="1:15">
      <c r="A61" s="185">
        <v>300</v>
      </c>
      <c r="B61" s="394">
        <v>200</v>
      </c>
      <c r="C61" s="395">
        <v>500</v>
      </c>
      <c r="D61" s="186">
        <v>100</v>
      </c>
      <c r="E61" s="395">
        <v>0</v>
      </c>
      <c r="F61" s="395">
        <v>0</v>
      </c>
      <c r="G61" s="402" t="s">
        <v>2389</v>
      </c>
      <c r="H61" s="402" t="s">
        <v>608</v>
      </c>
      <c r="I61" s="188"/>
      <c r="J61" s="188"/>
      <c r="K61" s="408">
        <f t="shared" si="0"/>
        <v>15769.73</v>
      </c>
      <c r="L61" s="408">
        <v>15769.73</v>
      </c>
      <c r="M61" s="408"/>
      <c r="N61" s="408">
        <v>13289.83</v>
      </c>
      <c r="O61" s="464">
        <f>+K61-N61</f>
        <v>2479.8999999999996</v>
      </c>
    </row>
    <row r="62" spans="1:15">
      <c r="A62" s="185">
        <v>300</v>
      </c>
      <c r="B62" s="394">
        <v>200</v>
      </c>
      <c r="C62" s="395">
        <v>500</v>
      </c>
      <c r="D62" s="186">
        <v>200</v>
      </c>
      <c r="E62" s="395">
        <v>0</v>
      </c>
      <c r="F62" s="395">
        <v>0</v>
      </c>
      <c r="G62" s="402" t="s">
        <v>2390</v>
      </c>
      <c r="H62" s="402" t="s">
        <v>609</v>
      </c>
      <c r="I62" s="188"/>
      <c r="J62" s="188"/>
      <c r="K62" s="408">
        <f t="shared" si="0"/>
        <v>4554.41</v>
      </c>
      <c r="L62" s="408">
        <v>4554.41</v>
      </c>
      <c r="M62" s="408"/>
      <c r="N62" s="408">
        <v>1827.13</v>
      </c>
      <c r="O62" s="464">
        <f>+K62-N62</f>
        <v>2727.2799999999997</v>
      </c>
    </row>
    <row r="63" spans="1:15" ht="25.5">
      <c r="A63" s="185">
        <v>300</v>
      </c>
      <c r="B63" s="394">
        <v>200</v>
      </c>
      <c r="C63" s="395">
        <v>500</v>
      </c>
      <c r="D63" s="186">
        <v>300</v>
      </c>
      <c r="E63" s="395">
        <v>0</v>
      </c>
      <c r="F63" s="395">
        <v>0</v>
      </c>
      <c r="G63" s="402" t="s">
        <v>2257</v>
      </c>
      <c r="H63" s="402" t="s">
        <v>2258</v>
      </c>
      <c r="I63" s="188"/>
      <c r="J63" s="188"/>
      <c r="K63" s="408">
        <f t="shared" si="0"/>
        <v>0</v>
      </c>
      <c r="L63" s="408">
        <v>0</v>
      </c>
      <c r="M63" s="408"/>
      <c r="N63" s="408">
        <v>0</v>
      </c>
      <c r="O63" s="464">
        <f>+K63-N63</f>
        <v>0</v>
      </c>
    </row>
    <row r="64" spans="1:15">
      <c r="A64" s="185">
        <v>300</v>
      </c>
      <c r="B64" s="394">
        <v>200</v>
      </c>
      <c r="C64" s="186">
        <v>600</v>
      </c>
      <c r="D64" s="395">
        <v>0</v>
      </c>
      <c r="E64" s="395">
        <v>0</v>
      </c>
      <c r="F64" s="395">
        <v>0</v>
      </c>
      <c r="G64" s="402" t="s">
        <v>2391</v>
      </c>
      <c r="H64" s="402" t="s">
        <v>610</v>
      </c>
      <c r="I64" s="395" t="s">
        <v>611</v>
      </c>
      <c r="J64" s="395"/>
      <c r="K64" s="408">
        <f t="shared" si="0"/>
        <v>73409.86</v>
      </c>
      <c r="L64" s="408">
        <v>73409.86</v>
      </c>
      <c r="M64" s="408"/>
      <c r="N64" s="408">
        <v>164516.57</v>
      </c>
      <c r="O64" s="464">
        <f>+K64-N64</f>
        <v>-91106.71</v>
      </c>
    </row>
    <row r="65" spans="1:15" ht="25.5">
      <c r="A65" s="185">
        <v>300</v>
      </c>
      <c r="B65" s="394">
        <v>200</v>
      </c>
      <c r="C65" s="186">
        <v>601</v>
      </c>
      <c r="D65" s="395">
        <v>0</v>
      </c>
      <c r="E65" s="395">
        <v>0</v>
      </c>
      <c r="F65" s="395">
        <v>0</v>
      </c>
      <c r="G65" s="402" t="s">
        <v>2259</v>
      </c>
      <c r="H65" s="402" t="s">
        <v>2260</v>
      </c>
      <c r="I65" s="395" t="s">
        <v>611</v>
      </c>
      <c r="J65" s="394"/>
      <c r="K65" s="410">
        <f t="shared" si="0"/>
        <v>0</v>
      </c>
      <c r="L65" s="410">
        <v>0</v>
      </c>
      <c r="M65" s="410"/>
      <c r="N65" s="410">
        <v>0</v>
      </c>
      <c r="O65" s="466">
        <f>+K65-N65</f>
        <v>0</v>
      </c>
    </row>
    <row r="66" spans="1:15" ht="25.5">
      <c r="A66" s="185">
        <v>300</v>
      </c>
      <c r="B66" s="394">
        <v>200</v>
      </c>
      <c r="C66" s="395">
        <v>700</v>
      </c>
      <c r="D66" s="395">
        <v>0</v>
      </c>
      <c r="E66" s="395">
        <v>0</v>
      </c>
      <c r="F66" s="395">
        <v>0</v>
      </c>
      <c r="G66" s="403" t="s">
        <v>2392</v>
      </c>
      <c r="H66" s="403" t="s">
        <v>612</v>
      </c>
      <c r="I66" s="395" t="s">
        <v>613</v>
      </c>
      <c r="J66" s="394" t="s">
        <v>1538</v>
      </c>
      <c r="K66" s="409">
        <f t="shared" si="0"/>
        <v>0</v>
      </c>
      <c r="L66" s="409">
        <v>0</v>
      </c>
      <c r="M66" s="409"/>
      <c r="N66" s="409">
        <v>0</v>
      </c>
      <c r="O66" s="465"/>
    </row>
    <row r="67" spans="1:15">
      <c r="A67" s="185">
        <v>300</v>
      </c>
      <c r="B67" s="394">
        <v>200</v>
      </c>
      <c r="C67" s="395">
        <v>700</v>
      </c>
      <c r="D67" s="186">
        <v>100</v>
      </c>
      <c r="E67" s="395">
        <v>0</v>
      </c>
      <c r="F67" s="395">
        <v>0</v>
      </c>
      <c r="G67" s="402" t="s">
        <v>2393</v>
      </c>
      <c r="H67" s="402" t="s">
        <v>595</v>
      </c>
      <c r="I67" s="395"/>
      <c r="J67" s="395" t="s">
        <v>1538</v>
      </c>
      <c r="K67" s="408">
        <f t="shared" si="0"/>
        <v>10000</v>
      </c>
      <c r="L67" s="408">
        <v>10000</v>
      </c>
      <c r="M67" s="408"/>
      <c r="N67" s="408">
        <v>10811.62</v>
      </c>
      <c r="O67" s="464">
        <f t="shared" ref="O67:O72" si="4">+K67-N67</f>
        <v>-811.6200000000008</v>
      </c>
    </row>
    <row r="68" spans="1:15" ht="25.5">
      <c r="A68" s="185">
        <v>300</v>
      </c>
      <c r="B68" s="394">
        <v>200</v>
      </c>
      <c r="C68" s="395">
        <v>700</v>
      </c>
      <c r="D68" s="186">
        <v>200</v>
      </c>
      <c r="E68" s="395">
        <v>0</v>
      </c>
      <c r="F68" s="395">
        <v>0</v>
      </c>
      <c r="G68" s="402" t="s">
        <v>2394</v>
      </c>
      <c r="H68" s="402" t="s">
        <v>597</v>
      </c>
      <c r="I68" s="395"/>
      <c r="J68" s="395" t="s">
        <v>1538</v>
      </c>
      <c r="K68" s="408">
        <f t="shared" si="0"/>
        <v>123000</v>
      </c>
      <c r="L68" s="408">
        <v>123000</v>
      </c>
      <c r="M68" s="408"/>
      <c r="N68" s="408">
        <v>126937.49</v>
      </c>
      <c r="O68" s="464">
        <f t="shared" si="4"/>
        <v>-3937.4900000000052</v>
      </c>
    </row>
    <row r="69" spans="1:15">
      <c r="A69" s="185">
        <v>300</v>
      </c>
      <c r="B69" s="394">
        <v>200</v>
      </c>
      <c r="C69" s="395">
        <v>700</v>
      </c>
      <c r="D69" s="186">
        <v>300</v>
      </c>
      <c r="E69" s="395">
        <v>0</v>
      </c>
      <c r="F69" s="395">
        <v>0</v>
      </c>
      <c r="G69" s="402" t="s">
        <v>2395</v>
      </c>
      <c r="H69" s="402" t="s">
        <v>599</v>
      </c>
      <c r="I69" s="395"/>
      <c r="J69" s="395" t="s">
        <v>1538</v>
      </c>
      <c r="K69" s="408">
        <f t="shared" si="0"/>
        <v>0</v>
      </c>
      <c r="L69" s="408">
        <v>0</v>
      </c>
      <c r="M69" s="408"/>
      <c r="N69" s="408">
        <v>0</v>
      </c>
      <c r="O69" s="464">
        <f t="shared" si="4"/>
        <v>0</v>
      </c>
    </row>
    <row r="70" spans="1:15">
      <c r="A70" s="185">
        <v>300</v>
      </c>
      <c r="B70" s="394">
        <v>200</v>
      </c>
      <c r="C70" s="395">
        <v>700</v>
      </c>
      <c r="D70" s="186">
        <v>400</v>
      </c>
      <c r="E70" s="395">
        <v>0</v>
      </c>
      <c r="F70" s="395">
        <v>0</v>
      </c>
      <c r="G70" s="402" t="s">
        <v>2396</v>
      </c>
      <c r="H70" s="402" t="s">
        <v>601</v>
      </c>
      <c r="I70" s="395"/>
      <c r="J70" s="395" t="s">
        <v>1538</v>
      </c>
      <c r="K70" s="408">
        <f t="shared" si="0"/>
        <v>80000</v>
      </c>
      <c r="L70" s="408">
        <v>80000</v>
      </c>
      <c r="M70" s="408"/>
      <c r="N70" s="408">
        <v>87892.78</v>
      </c>
      <c r="O70" s="464">
        <f t="shared" si="4"/>
        <v>-7892.7799999999988</v>
      </c>
    </row>
    <row r="71" spans="1:15">
      <c r="A71" s="185">
        <v>300</v>
      </c>
      <c r="B71" s="394">
        <v>200</v>
      </c>
      <c r="C71" s="395">
        <v>700</v>
      </c>
      <c r="D71" s="186">
        <v>500</v>
      </c>
      <c r="E71" s="395">
        <v>0</v>
      </c>
      <c r="F71" s="395">
        <v>0</v>
      </c>
      <c r="G71" s="402" t="s">
        <v>2397</v>
      </c>
      <c r="H71" s="402" t="s">
        <v>606</v>
      </c>
      <c r="I71" s="395"/>
      <c r="J71" s="395" t="s">
        <v>1538</v>
      </c>
      <c r="K71" s="408">
        <f t="shared" ref="K71:K134" si="5">+L71+M71</f>
        <v>0</v>
      </c>
      <c r="L71" s="408">
        <v>0</v>
      </c>
      <c r="M71" s="408"/>
      <c r="N71" s="408">
        <v>0</v>
      </c>
      <c r="O71" s="464">
        <f t="shared" si="4"/>
        <v>0</v>
      </c>
    </row>
    <row r="72" spans="1:15" ht="25.5">
      <c r="A72" s="187">
        <v>300</v>
      </c>
      <c r="B72" s="395">
        <v>200</v>
      </c>
      <c r="C72" s="395">
        <v>700</v>
      </c>
      <c r="D72" s="186">
        <v>900</v>
      </c>
      <c r="E72" s="186">
        <v>0</v>
      </c>
      <c r="F72" s="186">
        <v>0</v>
      </c>
      <c r="G72" s="402" t="s">
        <v>2398</v>
      </c>
      <c r="H72" s="402" t="s">
        <v>614</v>
      </c>
      <c r="I72" s="404"/>
      <c r="J72" s="404" t="s">
        <v>1538</v>
      </c>
      <c r="K72" s="408">
        <f t="shared" si="5"/>
        <v>2500</v>
      </c>
      <c r="L72" s="408">
        <v>2500</v>
      </c>
      <c r="M72" s="408"/>
      <c r="N72" s="408">
        <v>2567.6</v>
      </c>
      <c r="O72" s="464">
        <f t="shared" si="4"/>
        <v>-67.599999999999909</v>
      </c>
    </row>
    <row r="73" spans="1:15">
      <c r="A73" s="184">
        <v>305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413">
        <v>305</v>
      </c>
      <c r="H73" s="413" t="s">
        <v>615</v>
      </c>
      <c r="I73" s="57" t="s">
        <v>616</v>
      </c>
      <c r="J73" s="57"/>
      <c r="K73" s="409">
        <f t="shared" si="5"/>
        <v>0</v>
      </c>
      <c r="L73" s="409">
        <v>0</v>
      </c>
      <c r="M73" s="409"/>
      <c r="N73" s="409">
        <v>0</v>
      </c>
      <c r="O73" s="465"/>
    </row>
    <row r="74" spans="1:15">
      <c r="A74" s="187">
        <v>305</v>
      </c>
      <c r="B74" s="395">
        <v>100</v>
      </c>
      <c r="C74" s="395">
        <v>0</v>
      </c>
      <c r="D74" s="395">
        <v>0</v>
      </c>
      <c r="E74" s="395">
        <v>0</v>
      </c>
      <c r="F74" s="395">
        <v>0</v>
      </c>
      <c r="G74" s="403" t="s">
        <v>2399</v>
      </c>
      <c r="H74" s="403" t="s">
        <v>617</v>
      </c>
      <c r="I74" s="395" t="s">
        <v>618</v>
      </c>
      <c r="J74" s="394"/>
      <c r="K74" s="409">
        <f t="shared" si="5"/>
        <v>0</v>
      </c>
      <c r="L74" s="409">
        <v>0</v>
      </c>
      <c r="M74" s="409"/>
      <c r="N74" s="409">
        <v>0</v>
      </c>
      <c r="O74" s="465"/>
    </row>
    <row r="75" spans="1:15">
      <c r="A75" s="187">
        <v>305</v>
      </c>
      <c r="B75" s="395">
        <v>100</v>
      </c>
      <c r="C75" s="395">
        <v>50</v>
      </c>
      <c r="D75" s="395">
        <v>0</v>
      </c>
      <c r="E75" s="395">
        <v>0</v>
      </c>
      <c r="F75" s="395">
        <v>0</v>
      </c>
      <c r="G75" s="403" t="s">
        <v>2400</v>
      </c>
      <c r="H75" s="403" t="s">
        <v>619</v>
      </c>
      <c r="I75" s="395" t="s">
        <v>620</v>
      </c>
      <c r="J75" s="394"/>
      <c r="K75" s="409">
        <f t="shared" si="5"/>
        <v>0</v>
      </c>
      <c r="L75" s="409">
        <v>0</v>
      </c>
      <c r="M75" s="409"/>
      <c r="N75" s="409">
        <v>0</v>
      </c>
      <c r="O75" s="465"/>
    </row>
    <row r="76" spans="1:15">
      <c r="A76" s="187">
        <v>305</v>
      </c>
      <c r="B76" s="395">
        <v>100</v>
      </c>
      <c r="C76" s="395">
        <v>50</v>
      </c>
      <c r="D76" s="395">
        <v>100</v>
      </c>
      <c r="E76" s="395">
        <v>0</v>
      </c>
      <c r="F76" s="395">
        <v>0</v>
      </c>
      <c r="G76" s="414" t="s">
        <v>2401</v>
      </c>
      <c r="H76" s="414" t="s">
        <v>621</v>
      </c>
      <c r="I76" s="395" t="s">
        <v>622</v>
      </c>
      <c r="J76" s="394"/>
      <c r="K76" s="409">
        <f t="shared" si="5"/>
        <v>0</v>
      </c>
      <c r="L76" s="409">
        <v>0</v>
      </c>
      <c r="M76" s="409"/>
      <c r="N76" s="409">
        <v>0</v>
      </c>
      <c r="O76" s="465"/>
    </row>
    <row r="77" spans="1:15">
      <c r="A77" s="187">
        <v>305</v>
      </c>
      <c r="B77" s="395">
        <v>100</v>
      </c>
      <c r="C77" s="395">
        <v>50</v>
      </c>
      <c r="D77" s="395">
        <v>100</v>
      </c>
      <c r="E77" s="395">
        <v>10</v>
      </c>
      <c r="F77" s="395">
        <v>0</v>
      </c>
      <c r="G77" s="403" t="s">
        <v>2402</v>
      </c>
      <c r="H77" s="403" t="s">
        <v>623</v>
      </c>
      <c r="I77" s="395" t="s">
        <v>624</v>
      </c>
      <c r="J77" s="394"/>
      <c r="K77" s="409">
        <f t="shared" si="5"/>
        <v>0</v>
      </c>
      <c r="L77" s="409">
        <v>0</v>
      </c>
      <c r="M77" s="409"/>
      <c r="N77" s="409">
        <v>0</v>
      </c>
      <c r="O77" s="465"/>
    </row>
    <row r="78" spans="1:15">
      <c r="A78" s="187">
        <v>305</v>
      </c>
      <c r="B78" s="395">
        <v>100</v>
      </c>
      <c r="C78" s="395">
        <v>50</v>
      </c>
      <c r="D78" s="395">
        <v>100</v>
      </c>
      <c r="E78" s="395">
        <v>10</v>
      </c>
      <c r="F78" s="186">
        <v>5</v>
      </c>
      <c r="G78" s="402" t="s">
        <v>2403</v>
      </c>
      <c r="H78" s="402" t="s">
        <v>625</v>
      </c>
      <c r="I78" s="395"/>
      <c r="J78" s="395"/>
      <c r="K78" s="408">
        <f t="shared" si="5"/>
        <v>0</v>
      </c>
      <c r="L78" s="408">
        <v>0</v>
      </c>
      <c r="M78" s="408"/>
      <c r="N78" s="408">
        <v>0</v>
      </c>
      <c r="O78" s="464">
        <f t="shared" ref="O78:O88" si="6">+K78-N78</f>
        <v>0</v>
      </c>
    </row>
    <row r="79" spans="1:15">
      <c r="A79" s="187">
        <v>305</v>
      </c>
      <c r="B79" s="395">
        <v>100</v>
      </c>
      <c r="C79" s="395">
        <v>50</v>
      </c>
      <c r="D79" s="395">
        <v>100</v>
      </c>
      <c r="E79" s="395">
        <v>10</v>
      </c>
      <c r="F79" s="186">
        <v>10</v>
      </c>
      <c r="G79" s="402" t="s">
        <v>2404</v>
      </c>
      <c r="H79" s="402" t="s">
        <v>626</v>
      </c>
      <c r="I79" s="395"/>
      <c r="J79" s="395"/>
      <c r="K79" s="408">
        <f t="shared" si="5"/>
        <v>0</v>
      </c>
      <c r="L79" s="408">
        <v>0</v>
      </c>
      <c r="M79" s="408"/>
      <c r="N79" s="408">
        <v>0</v>
      </c>
      <c r="O79" s="464">
        <f t="shared" si="6"/>
        <v>0</v>
      </c>
    </row>
    <row r="80" spans="1:15">
      <c r="A80" s="187">
        <v>305</v>
      </c>
      <c r="B80" s="395">
        <v>100</v>
      </c>
      <c r="C80" s="395">
        <v>50</v>
      </c>
      <c r="D80" s="395">
        <v>100</v>
      </c>
      <c r="E80" s="395">
        <v>10</v>
      </c>
      <c r="F80" s="186">
        <v>15</v>
      </c>
      <c r="G80" s="402" t="s">
        <v>2405</v>
      </c>
      <c r="H80" s="402" t="s">
        <v>627</v>
      </c>
      <c r="I80" s="395"/>
      <c r="J80" s="395"/>
      <c r="K80" s="408">
        <f t="shared" si="5"/>
        <v>0</v>
      </c>
      <c r="L80" s="408">
        <v>0</v>
      </c>
      <c r="M80" s="408"/>
      <c r="N80" s="408">
        <v>0</v>
      </c>
      <c r="O80" s="464">
        <f t="shared" si="6"/>
        <v>0</v>
      </c>
    </row>
    <row r="81" spans="1:15">
      <c r="A81" s="187">
        <v>305</v>
      </c>
      <c r="B81" s="395">
        <v>100</v>
      </c>
      <c r="C81" s="395">
        <v>50</v>
      </c>
      <c r="D81" s="395">
        <v>100</v>
      </c>
      <c r="E81" s="395">
        <v>10</v>
      </c>
      <c r="F81" s="186">
        <v>20</v>
      </c>
      <c r="G81" s="402" t="s">
        <v>2406</v>
      </c>
      <c r="H81" s="402" t="s">
        <v>628</v>
      </c>
      <c r="I81" s="395"/>
      <c r="J81" s="395"/>
      <c r="K81" s="415">
        <f t="shared" si="5"/>
        <v>0</v>
      </c>
      <c r="L81" s="415">
        <v>0</v>
      </c>
      <c r="M81" s="415"/>
      <c r="N81" s="415">
        <v>0</v>
      </c>
      <c r="O81" s="467">
        <f t="shared" si="6"/>
        <v>0</v>
      </c>
    </row>
    <row r="82" spans="1:15">
      <c r="A82" s="187">
        <v>305</v>
      </c>
      <c r="B82" s="395">
        <v>100</v>
      </c>
      <c r="C82" s="395">
        <v>50</v>
      </c>
      <c r="D82" s="395">
        <v>100</v>
      </c>
      <c r="E82" s="395">
        <v>10</v>
      </c>
      <c r="F82" s="186">
        <v>25</v>
      </c>
      <c r="G82" s="402" t="s">
        <v>2407</v>
      </c>
      <c r="H82" s="402" t="s">
        <v>629</v>
      </c>
      <c r="I82" s="395"/>
      <c r="J82" s="395"/>
      <c r="K82" s="415">
        <f t="shared" si="5"/>
        <v>0</v>
      </c>
      <c r="L82" s="415">
        <v>0</v>
      </c>
      <c r="M82" s="415"/>
      <c r="N82" s="415">
        <v>0</v>
      </c>
      <c r="O82" s="467">
        <f t="shared" si="6"/>
        <v>0</v>
      </c>
    </row>
    <row r="83" spans="1:15">
      <c r="A83" s="187">
        <v>305</v>
      </c>
      <c r="B83" s="395">
        <v>100</v>
      </c>
      <c r="C83" s="395">
        <v>50</v>
      </c>
      <c r="D83" s="395">
        <v>100</v>
      </c>
      <c r="E83" s="395">
        <v>10</v>
      </c>
      <c r="F83" s="186">
        <v>30</v>
      </c>
      <c r="G83" s="402" t="s">
        <v>2408</v>
      </c>
      <c r="H83" s="402" t="s">
        <v>630</v>
      </c>
      <c r="I83" s="395"/>
      <c r="J83" s="395"/>
      <c r="K83" s="415">
        <f t="shared" si="5"/>
        <v>0</v>
      </c>
      <c r="L83" s="415">
        <v>0</v>
      </c>
      <c r="M83" s="415"/>
      <c r="N83" s="415">
        <v>0</v>
      </c>
      <c r="O83" s="467">
        <f t="shared" si="6"/>
        <v>0</v>
      </c>
    </row>
    <row r="84" spans="1:15">
      <c r="A84" s="187">
        <v>305</v>
      </c>
      <c r="B84" s="395">
        <v>100</v>
      </c>
      <c r="C84" s="395">
        <v>50</v>
      </c>
      <c r="D84" s="395">
        <v>100</v>
      </c>
      <c r="E84" s="395">
        <v>10</v>
      </c>
      <c r="F84" s="186">
        <v>35</v>
      </c>
      <c r="G84" s="402" t="s">
        <v>2409</v>
      </c>
      <c r="H84" s="402" t="s">
        <v>631</v>
      </c>
      <c r="I84" s="395"/>
      <c r="J84" s="395"/>
      <c r="K84" s="415">
        <f t="shared" si="5"/>
        <v>0</v>
      </c>
      <c r="L84" s="415">
        <v>0</v>
      </c>
      <c r="M84" s="415"/>
      <c r="N84" s="415">
        <v>0</v>
      </c>
      <c r="O84" s="467">
        <f t="shared" si="6"/>
        <v>0</v>
      </c>
    </row>
    <row r="85" spans="1:15">
      <c r="A85" s="187">
        <v>305</v>
      </c>
      <c r="B85" s="395">
        <v>100</v>
      </c>
      <c r="C85" s="395">
        <v>50</v>
      </c>
      <c r="D85" s="395">
        <v>100</v>
      </c>
      <c r="E85" s="395">
        <v>10</v>
      </c>
      <c r="F85" s="186">
        <v>40</v>
      </c>
      <c r="G85" s="402" t="s">
        <v>2410</v>
      </c>
      <c r="H85" s="402" t="s">
        <v>632</v>
      </c>
      <c r="I85" s="395"/>
      <c r="J85" s="395"/>
      <c r="K85" s="415">
        <f t="shared" si="5"/>
        <v>0</v>
      </c>
      <c r="L85" s="415">
        <v>0</v>
      </c>
      <c r="M85" s="415"/>
      <c r="N85" s="415">
        <v>0</v>
      </c>
      <c r="O85" s="467">
        <f t="shared" si="6"/>
        <v>0</v>
      </c>
    </row>
    <row r="86" spans="1:15">
      <c r="A86" s="187">
        <v>305</v>
      </c>
      <c r="B86" s="395">
        <v>100</v>
      </c>
      <c r="C86" s="395">
        <v>50</v>
      </c>
      <c r="D86" s="395">
        <v>100</v>
      </c>
      <c r="E86" s="395">
        <v>10</v>
      </c>
      <c r="F86" s="186">
        <v>45</v>
      </c>
      <c r="G86" s="402" t="s">
        <v>2411</v>
      </c>
      <c r="H86" s="402" t="s">
        <v>633</v>
      </c>
      <c r="I86" s="395"/>
      <c r="J86" s="395"/>
      <c r="K86" s="415">
        <f t="shared" si="5"/>
        <v>0</v>
      </c>
      <c r="L86" s="415">
        <v>0</v>
      </c>
      <c r="M86" s="415"/>
      <c r="N86" s="415">
        <v>0</v>
      </c>
      <c r="O86" s="467">
        <f t="shared" si="6"/>
        <v>0</v>
      </c>
    </row>
    <row r="87" spans="1:15">
      <c r="A87" s="187">
        <v>305</v>
      </c>
      <c r="B87" s="395">
        <v>100</v>
      </c>
      <c r="C87" s="395">
        <v>50</v>
      </c>
      <c r="D87" s="395">
        <v>100</v>
      </c>
      <c r="E87" s="395">
        <v>10</v>
      </c>
      <c r="F87" s="186">
        <v>50</v>
      </c>
      <c r="G87" s="402" t="s">
        <v>2412</v>
      </c>
      <c r="H87" s="402" t="s">
        <v>634</v>
      </c>
      <c r="I87" s="395"/>
      <c r="J87" s="395"/>
      <c r="K87" s="415">
        <f t="shared" si="5"/>
        <v>0</v>
      </c>
      <c r="L87" s="415">
        <v>0</v>
      </c>
      <c r="M87" s="415"/>
      <c r="N87" s="415">
        <v>0</v>
      </c>
      <c r="O87" s="467">
        <f t="shared" si="6"/>
        <v>0</v>
      </c>
    </row>
    <row r="88" spans="1:15">
      <c r="A88" s="187">
        <v>305</v>
      </c>
      <c r="B88" s="395">
        <v>100</v>
      </c>
      <c r="C88" s="395">
        <v>50</v>
      </c>
      <c r="D88" s="395">
        <v>100</v>
      </c>
      <c r="E88" s="395">
        <v>10</v>
      </c>
      <c r="F88" s="186">
        <v>55</v>
      </c>
      <c r="G88" s="402" t="s">
        <v>2413</v>
      </c>
      <c r="H88" s="402" t="s">
        <v>635</v>
      </c>
      <c r="I88" s="395"/>
      <c r="J88" s="395"/>
      <c r="K88" s="415">
        <f t="shared" si="5"/>
        <v>0</v>
      </c>
      <c r="L88" s="415">
        <v>0</v>
      </c>
      <c r="M88" s="415"/>
      <c r="N88" s="415">
        <v>0</v>
      </c>
      <c r="O88" s="467">
        <f t="shared" si="6"/>
        <v>0</v>
      </c>
    </row>
    <row r="89" spans="1:15">
      <c r="A89" s="187">
        <v>305</v>
      </c>
      <c r="B89" s="395">
        <v>100</v>
      </c>
      <c r="C89" s="395">
        <v>50</v>
      </c>
      <c r="D89" s="395">
        <v>100</v>
      </c>
      <c r="E89" s="394">
        <v>20</v>
      </c>
      <c r="F89" s="394">
        <v>0</v>
      </c>
      <c r="G89" s="411" t="s">
        <v>2414</v>
      </c>
      <c r="H89" s="411" t="s">
        <v>636</v>
      </c>
      <c r="I89" s="395" t="s">
        <v>637</v>
      </c>
      <c r="J89" s="394"/>
      <c r="K89" s="409">
        <f t="shared" si="5"/>
        <v>0</v>
      </c>
      <c r="L89" s="409">
        <v>0</v>
      </c>
      <c r="M89" s="409"/>
      <c r="N89" s="409">
        <v>0</v>
      </c>
      <c r="O89" s="465"/>
    </row>
    <row r="90" spans="1:15">
      <c r="A90" s="187">
        <v>305</v>
      </c>
      <c r="B90" s="395">
        <v>100</v>
      </c>
      <c r="C90" s="395">
        <v>50</v>
      </c>
      <c r="D90" s="395">
        <v>100</v>
      </c>
      <c r="E90" s="394">
        <v>20</v>
      </c>
      <c r="F90" s="186">
        <v>5</v>
      </c>
      <c r="G90" s="402" t="s">
        <v>2415</v>
      </c>
      <c r="H90" s="402" t="s">
        <v>625</v>
      </c>
      <c r="I90" s="395"/>
      <c r="J90" s="395"/>
      <c r="K90" s="408">
        <f t="shared" si="5"/>
        <v>0</v>
      </c>
      <c r="L90" s="408">
        <v>0</v>
      </c>
      <c r="M90" s="408"/>
      <c r="N90" s="408">
        <v>0</v>
      </c>
      <c r="O90" s="464">
        <f t="shared" ref="O90:O100" si="7">+K90-N90</f>
        <v>0</v>
      </c>
    </row>
    <row r="91" spans="1:15">
      <c r="A91" s="187">
        <v>305</v>
      </c>
      <c r="B91" s="395">
        <v>100</v>
      </c>
      <c r="C91" s="395">
        <v>50</v>
      </c>
      <c r="D91" s="395">
        <v>100</v>
      </c>
      <c r="E91" s="394">
        <v>20</v>
      </c>
      <c r="F91" s="186">
        <v>10</v>
      </c>
      <c r="G91" s="402" t="s">
        <v>2416</v>
      </c>
      <c r="H91" s="402" t="s">
        <v>626</v>
      </c>
      <c r="I91" s="395"/>
      <c r="J91" s="395"/>
      <c r="K91" s="408">
        <f t="shared" si="5"/>
        <v>0</v>
      </c>
      <c r="L91" s="408">
        <v>0</v>
      </c>
      <c r="M91" s="408"/>
      <c r="N91" s="408">
        <v>0</v>
      </c>
      <c r="O91" s="464">
        <f t="shared" si="7"/>
        <v>0</v>
      </c>
    </row>
    <row r="92" spans="1:15">
      <c r="A92" s="187">
        <v>305</v>
      </c>
      <c r="B92" s="395">
        <v>100</v>
      </c>
      <c r="C92" s="395">
        <v>50</v>
      </c>
      <c r="D92" s="395">
        <v>100</v>
      </c>
      <c r="E92" s="394">
        <v>20</v>
      </c>
      <c r="F92" s="186">
        <v>15</v>
      </c>
      <c r="G92" s="402" t="s">
        <v>2417</v>
      </c>
      <c r="H92" s="402" t="s">
        <v>627</v>
      </c>
      <c r="I92" s="395"/>
      <c r="J92" s="395"/>
      <c r="K92" s="408">
        <f t="shared" si="5"/>
        <v>0</v>
      </c>
      <c r="L92" s="408">
        <v>0</v>
      </c>
      <c r="M92" s="408"/>
      <c r="N92" s="408">
        <v>0</v>
      </c>
      <c r="O92" s="464">
        <f t="shared" si="7"/>
        <v>0</v>
      </c>
    </row>
    <row r="93" spans="1:15">
      <c r="A93" s="187">
        <v>305</v>
      </c>
      <c r="B93" s="395">
        <v>100</v>
      </c>
      <c r="C93" s="395">
        <v>50</v>
      </c>
      <c r="D93" s="395">
        <v>100</v>
      </c>
      <c r="E93" s="394">
        <v>20</v>
      </c>
      <c r="F93" s="186">
        <v>20</v>
      </c>
      <c r="G93" s="402" t="s">
        <v>2418</v>
      </c>
      <c r="H93" s="402" t="s">
        <v>628</v>
      </c>
      <c r="I93" s="395"/>
      <c r="J93" s="395"/>
      <c r="K93" s="415">
        <f t="shared" si="5"/>
        <v>0</v>
      </c>
      <c r="L93" s="415">
        <v>0</v>
      </c>
      <c r="M93" s="415"/>
      <c r="N93" s="415">
        <v>0</v>
      </c>
      <c r="O93" s="464">
        <f t="shared" si="7"/>
        <v>0</v>
      </c>
    </row>
    <row r="94" spans="1:15">
      <c r="A94" s="187">
        <v>305</v>
      </c>
      <c r="B94" s="395">
        <v>100</v>
      </c>
      <c r="C94" s="395">
        <v>50</v>
      </c>
      <c r="D94" s="395">
        <v>100</v>
      </c>
      <c r="E94" s="394">
        <v>20</v>
      </c>
      <c r="F94" s="186">
        <v>25</v>
      </c>
      <c r="G94" s="402" t="s">
        <v>2419</v>
      </c>
      <c r="H94" s="402" t="s">
        <v>629</v>
      </c>
      <c r="I94" s="395"/>
      <c r="J94" s="395"/>
      <c r="K94" s="415">
        <f t="shared" si="5"/>
        <v>0</v>
      </c>
      <c r="L94" s="415">
        <v>0</v>
      </c>
      <c r="M94" s="415"/>
      <c r="N94" s="415">
        <v>0</v>
      </c>
      <c r="O94" s="464">
        <f t="shared" si="7"/>
        <v>0</v>
      </c>
    </row>
    <row r="95" spans="1:15">
      <c r="A95" s="187">
        <v>305</v>
      </c>
      <c r="B95" s="395">
        <v>100</v>
      </c>
      <c r="C95" s="395">
        <v>50</v>
      </c>
      <c r="D95" s="395">
        <v>100</v>
      </c>
      <c r="E95" s="394">
        <v>20</v>
      </c>
      <c r="F95" s="186">
        <v>30</v>
      </c>
      <c r="G95" s="402" t="s">
        <v>2420</v>
      </c>
      <c r="H95" s="402" t="s">
        <v>630</v>
      </c>
      <c r="I95" s="395"/>
      <c r="J95" s="395"/>
      <c r="K95" s="408">
        <f t="shared" si="5"/>
        <v>0</v>
      </c>
      <c r="L95" s="408">
        <v>0</v>
      </c>
      <c r="M95" s="408"/>
      <c r="N95" s="408">
        <v>0</v>
      </c>
      <c r="O95" s="464">
        <f t="shared" si="7"/>
        <v>0</v>
      </c>
    </row>
    <row r="96" spans="1:15">
      <c r="A96" s="187">
        <v>305</v>
      </c>
      <c r="B96" s="395">
        <v>100</v>
      </c>
      <c r="C96" s="395">
        <v>50</v>
      </c>
      <c r="D96" s="395">
        <v>100</v>
      </c>
      <c r="E96" s="394">
        <v>20</v>
      </c>
      <c r="F96" s="186">
        <v>35</v>
      </c>
      <c r="G96" s="402" t="s">
        <v>2421</v>
      </c>
      <c r="H96" s="402" t="s">
        <v>631</v>
      </c>
      <c r="I96" s="395"/>
      <c r="J96" s="395"/>
      <c r="K96" s="408">
        <f t="shared" si="5"/>
        <v>0</v>
      </c>
      <c r="L96" s="408">
        <v>0</v>
      </c>
      <c r="M96" s="408"/>
      <c r="N96" s="408">
        <v>0</v>
      </c>
      <c r="O96" s="464">
        <f t="shared" si="7"/>
        <v>0</v>
      </c>
    </row>
    <row r="97" spans="1:15">
      <c r="A97" s="187">
        <v>305</v>
      </c>
      <c r="B97" s="395">
        <v>100</v>
      </c>
      <c r="C97" s="395">
        <v>50</v>
      </c>
      <c r="D97" s="395">
        <v>100</v>
      </c>
      <c r="E97" s="394">
        <v>20</v>
      </c>
      <c r="F97" s="186">
        <v>40</v>
      </c>
      <c r="G97" s="402" t="s">
        <v>2422</v>
      </c>
      <c r="H97" s="402" t="s">
        <v>632</v>
      </c>
      <c r="I97" s="395"/>
      <c r="J97" s="395"/>
      <c r="K97" s="408">
        <f t="shared" si="5"/>
        <v>0</v>
      </c>
      <c r="L97" s="408">
        <v>0</v>
      </c>
      <c r="M97" s="408"/>
      <c r="N97" s="408">
        <v>0</v>
      </c>
      <c r="O97" s="464">
        <f t="shared" si="7"/>
        <v>0</v>
      </c>
    </row>
    <row r="98" spans="1:15">
      <c r="A98" s="187">
        <v>305</v>
      </c>
      <c r="B98" s="395">
        <v>100</v>
      </c>
      <c r="C98" s="395">
        <v>50</v>
      </c>
      <c r="D98" s="395">
        <v>100</v>
      </c>
      <c r="E98" s="394">
        <v>20</v>
      </c>
      <c r="F98" s="186">
        <v>45</v>
      </c>
      <c r="G98" s="402" t="s">
        <v>2423</v>
      </c>
      <c r="H98" s="402" t="s">
        <v>633</v>
      </c>
      <c r="I98" s="395"/>
      <c r="J98" s="395"/>
      <c r="K98" s="415">
        <f t="shared" si="5"/>
        <v>0</v>
      </c>
      <c r="L98" s="415">
        <v>0</v>
      </c>
      <c r="M98" s="415"/>
      <c r="N98" s="415">
        <v>0</v>
      </c>
      <c r="O98" s="467">
        <f t="shared" si="7"/>
        <v>0</v>
      </c>
    </row>
    <row r="99" spans="1:15">
      <c r="A99" s="187">
        <v>305</v>
      </c>
      <c r="B99" s="395">
        <v>100</v>
      </c>
      <c r="C99" s="395">
        <v>50</v>
      </c>
      <c r="D99" s="395">
        <v>100</v>
      </c>
      <c r="E99" s="394">
        <v>20</v>
      </c>
      <c r="F99" s="186">
        <v>50</v>
      </c>
      <c r="G99" s="402" t="s">
        <v>2424</v>
      </c>
      <c r="H99" s="402" t="s">
        <v>634</v>
      </c>
      <c r="I99" s="395"/>
      <c r="J99" s="395"/>
      <c r="K99" s="415">
        <f t="shared" si="5"/>
        <v>0</v>
      </c>
      <c r="L99" s="415">
        <v>0</v>
      </c>
      <c r="M99" s="415"/>
      <c r="N99" s="415">
        <v>0</v>
      </c>
      <c r="O99" s="467">
        <f t="shared" si="7"/>
        <v>0</v>
      </c>
    </row>
    <row r="100" spans="1:15">
      <c r="A100" s="187">
        <v>305</v>
      </c>
      <c r="B100" s="395">
        <v>100</v>
      </c>
      <c r="C100" s="395">
        <v>50</v>
      </c>
      <c r="D100" s="395">
        <v>100</v>
      </c>
      <c r="E100" s="394">
        <v>20</v>
      </c>
      <c r="F100" s="186">
        <v>55</v>
      </c>
      <c r="G100" s="402" t="s">
        <v>2425</v>
      </c>
      <c r="H100" s="402" t="s">
        <v>635</v>
      </c>
      <c r="I100" s="395"/>
      <c r="J100" s="395"/>
      <c r="K100" s="408">
        <f t="shared" si="5"/>
        <v>0</v>
      </c>
      <c r="L100" s="408">
        <v>0</v>
      </c>
      <c r="M100" s="408"/>
      <c r="N100" s="408">
        <v>0</v>
      </c>
      <c r="O100" s="464">
        <f t="shared" si="7"/>
        <v>0</v>
      </c>
    </row>
    <row r="101" spans="1:15">
      <c r="A101" s="187">
        <v>305</v>
      </c>
      <c r="B101" s="395">
        <v>100</v>
      </c>
      <c r="C101" s="395">
        <v>50</v>
      </c>
      <c r="D101" s="395">
        <v>100</v>
      </c>
      <c r="E101" s="395">
        <v>30</v>
      </c>
      <c r="F101" s="395">
        <v>0</v>
      </c>
      <c r="G101" s="403" t="s">
        <v>2426</v>
      </c>
      <c r="H101" s="403" t="s">
        <v>638</v>
      </c>
      <c r="I101" s="395" t="s">
        <v>639</v>
      </c>
      <c r="J101" s="394"/>
      <c r="K101" s="409">
        <f t="shared" si="5"/>
        <v>0</v>
      </c>
      <c r="L101" s="409">
        <v>0</v>
      </c>
      <c r="M101" s="409"/>
      <c r="N101" s="409">
        <v>0</v>
      </c>
      <c r="O101" s="465"/>
    </row>
    <row r="102" spans="1:15" ht="25.5">
      <c r="A102" s="187">
        <v>305</v>
      </c>
      <c r="B102" s="395">
        <v>100</v>
      </c>
      <c r="C102" s="395">
        <v>50</v>
      </c>
      <c r="D102" s="395">
        <v>100</v>
      </c>
      <c r="E102" s="395">
        <v>30</v>
      </c>
      <c r="F102" s="186">
        <v>5</v>
      </c>
      <c r="G102" s="402" t="s">
        <v>2427</v>
      </c>
      <c r="H102" s="402" t="s">
        <v>640</v>
      </c>
      <c r="I102" s="395"/>
      <c r="J102" s="395"/>
      <c r="K102" s="415">
        <f t="shared" si="5"/>
        <v>0</v>
      </c>
      <c r="L102" s="415">
        <v>0</v>
      </c>
      <c r="M102" s="415"/>
      <c r="N102" s="415">
        <v>0</v>
      </c>
      <c r="O102" s="467">
        <f t="shared" ref="O102:O115" si="8">+K102-N102</f>
        <v>0</v>
      </c>
    </row>
    <row r="103" spans="1:15" ht="25.5">
      <c r="A103" s="187">
        <v>305</v>
      </c>
      <c r="B103" s="395">
        <v>100</v>
      </c>
      <c r="C103" s="395">
        <v>50</v>
      </c>
      <c r="D103" s="395">
        <v>100</v>
      </c>
      <c r="E103" s="395">
        <v>30</v>
      </c>
      <c r="F103" s="186">
        <v>10</v>
      </c>
      <c r="G103" s="402" t="s">
        <v>2428</v>
      </c>
      <c r="H103" s="402" t="s">
        <v>641</v>
      </c>
      <c r="I103" s="395"/>
      <c r="J103" s="395"/>
      <c r="K103" s="415">
        <f t="shared" si="5"/>
        <v>0</v>
      </c>
      <c r="L103" s="415">
        <v>0</v>
      </c>
      <c r="M103" s="415"/>
      <c r="N103" s="415">
        <v>0</v>
      </c>
      <c r="O103" s="467">
        <f t="shared" si="8"/>
        <v>0</v>
      </c>
    </row>
    <row r="104" spans="1:15">
      <c r="A104" s="187">
        <v>305</v>
      </c>
      <c r="B104" s="395">
        <v>100</v>
      </c>
      <c r="C104" s="395">
        <v>50</v>
      </c>
      <c r="D104" s="395">
        <v>100</v>
      </c>
      <c r="E104" s="395">
        <v>30</v>
      </c>
      <c r="F104" s="186">
        <v>15</v>
      </c>
      <c r="G104" s="402" t="s">
        <v>2429</v>
      </c>
      <c r="H104" s="402" t="s">
        <v>642</v>
      </c>
      <c r="I104" s="395"/>
      <c r="J104" s="395"/>
      <c r="K104" s="408">
        <f t="shared" si="5"/>
        <v>0</v>
      </c>
      <c r="L104" s="408">
        <v>0</v>
      </c>
      <c r="M104" s="408"/>
      <c r="N104" s="408">
        <v>0</v>
      </c>
      <c r="O104" s="464">
        <f t="shared" si="8"/>
        <v>0</v>
      </c>
    </row>
    <row r="105" spans="1:15" ht="25.5">
      <c r="A105" s="187">
        <v>305</v>
      </c>
      <c r="B105" s="395">
        <v>100</v>
      </c>
      <c r="C105" s="395">
        <v>50</v>
      </c>
      <c r="D105" s="395">
        <v>100</v>
      </c>
      <c r="E105" s="395">
        <v>30</v>
      </c>
      <c r="F105" s="186">
        <v>20</v>
      </c>
      <c r="G105" s="402" t="s">
        <v>2430</v>
      </c>
      <c r="H105" s="402" t="s">
        <v>643</v>
      </c>
      <c r="I105" s="395"/>
      <c r="J105" s="395"/>
      <c r="K105" s="415">
        <f t="shared" si="5"/>
        <v>0</v>
      </c>
      <c r="L105" s="415">
        <v>0</v>
      </c>
      <c r="M105" s="415"/>
      <c r="N105" s="415">
        <v>0</v>
      </c>
      <c r="O105" s="467">
        <f t="shared" si="8"/>
        <v>0</v>
      </c>
    </row>
    <row r="106" spans="1:15" ht="25.5">
      <c r="A106" s="187">
        <v>305</v>
      </c>
      <c r="B106" s="395">
        <v>100</v>
      </c>
      <c r="C106" s="395">
        <v>50</v>
      </c>
      <c r="D106" s="395">
        <v>100</v>
      </c>
      <c r="E106" s="395">
        <v>30</v>
      </c>
      <c r="F106" s="186">
        <v>25</v>
      </c>
      <c r="G106" s="402" t="s">
        <v>2431</v>
      </c>
      <c r="H106" s="402" t="s">
        <v>644</v>
      </c>
      <c r="I106" s="395"/>
      <c r="J106" s="395"/>
      <c r="K106" s="415">
        <f t="shared" si="5"/>
        <v>0</v>
      </c>
      <c r="L106" s="415">
        <v>0</v>
      </c>
      <c r="M106" s="415"/>
      <c r="N106" s="415">
        <v>0</v>
      </c>
      <c r="O106" s="467">
        <f t="shared" si="8"/>
        <v>0</v>
      </c>
    </row>
    <row r="107" spans="1:15" ht="25.5">
      <c r="A107" s="187">
        <v>305</v>
      </c>
      <c r="B107" s="395">
        <v>100</v>
      </c>
      <c r="C107" s="395">
        <v>50</v>
      </c>
      <c r="D107" s="395">
        <v>100</v>
      </c>
      <c r="E107" s="395">
        <v>30</v>
      </c>
      <c r="F107" s="186">
        <v>30</v>
      </c>
      <c r="G107" s="402" t="s">
        <v>2432</v>
      </c>
      <c r="H107" s="402" t="s">
        <v>645</v>
      </c>
      <c r="I107" s="395"/>
      <c r="J107" s="395"/>
      <c r="K107" s="408">
        <f t="shared" si="5"/>
        <v>0</v>
      </c>
      <c r="L107" s="408">
        <v>0</v>
      </c>
      <c r="M107" s="408"/>
      <c r="N107" s="408">
        <v>0</v>
      </c>
      <c r="O107" s="464">
        <f t="shared" si="8"/>
        <v>0</v>
      </c>
    </row>
    <row r="108" spans="1:15" ht="25.5">
      <c r="A108" s="187">
        <v>305</v>
      </c>
      <c r="B108" s="395">
        <v>100</v>
      </c>
      <c r="C108" s="395">
        <v>50</v>
      </c>
      <c r="D108" s="395">
        <v>100</v>
      </c>
      <c r="E108" s="395">
        <v>30</v>
      </c>
      <c r="F108" s="186">
        <v>35</v>
      </c>
      <c r="G108" s="402" t="s">
        <v>2433</v>
      </c>
      <c r="H108" s="402" t="s">
        <v>646</v>
      </c>
      <c r="I108" s="395"/>
      <c r="J108" s="395"/>
      <c r="K108" s="415">
        <f t="shared" si="5"/>
        <v>0</v>
      </c>
      <c r="L108" s="415">
        <v>0</v>
      </c>
      <c r="M108" s="415"/>
      <c r="N108" s="415">
        <v>0</v>
      </c>
      <c r="O108" s="467">
        <f t="shared" si="8"/>
        <v>0</v>
      </c>
    </row>
    <row r="109" spans="1:15">
      <c r="A109" s="187">
        <v>305</v>
      </c>
      <c r="B109" s="395">
        <v>100</v>
      </c>
      <c r="C109" s="395">
        <v>50</v>
      </c>
      <c r="D109" s="395">
        <v>100</v>
      </c>
      <c r="E109" s="395">
        <v>30</v>
      </c>
      <c r="F109" s="186">
        <v>40</v>
      </c>
      <c r="G109" s="402" t="s">
        <v>2434</v>
      </c>
      <c r="H109" s="402" t="s">
        <v>647</v>
      </c>
      <c r="I109" s="395"/>
      <c r="J109" s="395"/>
      <c r="K109" s="415">
        <f t="shared" si="5"/>
        <v>0</v>
      </c>
      <c r="L109" s="415">
        <v>0</v>
      </c>
      <c r="M109" s="415"/>
      <c r="N109" s="415">
        <v>0</v>
      </c>
      <c r="O109" s="467">
        <f t="shared" si="8"/>
        <v>0</v>
      </c>
    </row>
    <row r="110" spans="1:15" ht="25.5">
      <c r="A110" s="187">
        <v>305</v>
      </c>
      <c r="B110" s="395">
        <v>100</v>
      </c>
      <c r="C110" s="395">
        <v>50</v>
      </c>
      <c r="D110" s="395">
        <v>100</v>
      </c>
      <c r="E110" s="395">
        <v>30</v>
      </c>
      <c r="F110" s="186">
        <v>45</v>
      </c>
      <c r="G110" s="402" t="s">
        <v>2435</v>
      </c>
      <c r="H110" s="402" t="s">
        <v>648</v>
      </c>
      <c r="I110" s="395"/>
      <c r="J110" s="395"/>
      <c r="K110" s="408">
        <f t="shared" si="5"/>
        <v>0</v>
      </c>
      <c r="L110" s="408">
        <v>0</v>
      </c>
      <c r="M110" s="408"/>
      <c r="N110" s="408">
        <v>0</v>
      </c>
      <c r="O110" s="464">
        <f t="shared" si="8"/>
        <v>0</v>
      </c>
    </row>
    <row r="111" spans="1:15" ht="25.5">
      <c r="A111" s="187">
        <v>305</v>
      </c>
      <c r="B111" s="395">
        <v>100</v>
      </c>
      <c r="C111" s="395">
        <v>50</v>
      </c>
      <c r="D111" s="395">
        <v>100</v>
      </c>
      <c r="E111" s="395">
        <v>30</v>
      </c>
      <c r="F111" s="186">
        <v>50</v>
      </c>
      <c r="G111" s="402" t="s">
        <v>2436</v>
      </c>
      <c r="H111" s="402" t="s">
        <v>649</v>
      </c>
      <c r="I111" s="395"/>
      <c r="J111" s="395"/>
      <c r="K111" s="415">
        <f t="shared" si="5"/>
        <v>0</v>
      </c>
      <c r="L111" s="415">
        <v>0</v>
      </c>
      <c r="M111" s="415"/>
      <c r="N111" s="415">
        <v>0</v>
      </c>
      <c r="O111" s="467">
        <f t="shared" si="8"/>
        <v>0</v>
      </c>
    </row>
    <row r="112" spans="1:15" ht="25.5">
      <c r="A112" s="187">
        <v>305</v>
      </c>
      <c r="B112" s="395">
        <v>100</v>
      </c>
      <c r="C112" s="395">
        <v>50</v>
      </c>
      <c r="D112" s="395">
        <v>100</v>
      </c>
      <c r="E112" s="395">
        <v>30</v>
      </c>
      <c r="F112" s="186">
        <v>55</v>
      </c>
      <c r="G112" s="402" t="s">
        <v>2437</v>
      </c>
      <c r="H112" s="402" t="s">
        <v>650</v>
      </c>
      <c r="I112" s="395"/>
      <c r="J112" s="395"/>
      <c r="K112" s="415">
        <f t="shared" si="5"/>
        <v>0</v>
      </c>
      <c r="L112" s="415">
        <v>0</v>
      </c>
      <c r="M112" s="415"/>
      <c r="N112" s="415">
        <v>0</v>
      </c>
      <c r="O112" s="467">
        <f t="shared" si="8"/>
        <v>0</v>
      </c>
    </row>
    <row r="113" spans="1:15" ht="25.5">
      <c r="A113" s="187">
        <v>305</v>
      </c>
      <c r="B113" s="395">
        <v>100</v>
      </c>
      <c r="C113" s="395">
        <v>50</v>
      </c>
      <c r="D113" s="395">
        <v>100</v>
      </c>
      <c r="E113" s="395">
        <v>30</v>
      </c>
      <c r="F113" s="186">
        <v>60</v>
      </c>
      <c r="G113" s="402" t="s">
        <v>2438</v>
      </c>
      <c r="H113" s="402" t="s">
        <v>651</v>
      </c>
      <c r="I113" s="395"/>
      <c r="J113" s="395"/>
      <c r="K113" s="415">
        <f t="shared" si="5"/>
        <v>0</v>
      </c>
      <c r="L113" s="415">
        <v>0</v>
      </c>
      <c r="M113" s="415"/>
      <c r="N113" s="415">
        <v>0</v>
      </c>
      <c r="O113" s="467">
        <f t="shared" si="8"/>
        <v>0</v>
      </c>
    </row>
    <row r="114" spans="1:15" ht="25.5">
      <c r="A114" s="187">
        <v>305</v>
      </c>
      <c r="B114" s="395">
        <v>100</v>
      </c>
      <c r="C114" s="395">
        <v>50</v>
      </c>
      <c r="D114" s="395">
        <v>100</v>
      </c>
      <c r="E114" s="395">
        <v>30</v>
      </c>
      <c r="F114" s="186">
        <v>65</v>
      </c>
      <c r="G114" s="402" t="s">
        <v>2439</v>
      </c>
      <c r="H114" s="402" t="s">
        <v>652</v>
      </c>
      <c r="I114" s="395"/>
      <c r="J114" s="395"/>
      <c r="K114" s="415">
        <f t="shared" si="5"/>
        <v>0</v>
      </c>
      <c r="L114" s="415">
        <v>0</v>
      </c>
      <c r="M114" s="415"/>
      <c r="N114" s="415">
        <v>0</v>
      </c>
      <c r="O114" s="467">
        <f t="shared" si="8"/>
        <v>0</v>
      </c>
    </row>
    <row r="115" spans="1:15">
      <c r="A115" s="187">
        <v>305</v>
      </c>
      <c r="B115" s="395">
        <v>100</v>
      </c>
      <c r="C115" s="395">
        <v>50</v>
      </c>
      <c r="D115" s="395">
        <v>100</v>
      </c>
      <c r="E115" s="395">
        <v>30</v>
      </c>
      <c r="F115" s="186">
        <v>70</v>
      </c>
      <c r="G115" s="402" t="s">
        <v>2440</v>
      </c>
      <c r="H115" s="402" t="s">
        <v>653</v>
      </c>
      <c r="I115" s="395"/>
      <c r="J115" s="395"/>
      <c r="K115" s="408">
        <f t="shared" si="5"/>
        <v>0</v>
      </c>
      <c r="L115" s="408">
        <v>0</v>
      </c>
      <c r="M115" s="408"/>
      <c r="N115" s="408">
        <v>0</v>
      </c>
      <c r="O115" s="464">
        <f t="shared" si="8"/>
        <v>0</v>
      </c>
    </row>
    <row r="116" spans="1:15">
      <c r="A116" s="187">
        <v>305</v>
      </c>
      <c r="B116" s="395">
        <v>100</v>
      </c>
      <c r="C116" s="395">
        <v>50</v>
      </c>
      <c r="D116" s="395">
        <v>100</v>
      </c>
      <c r="E116" s="395">
        <v>40</v>
      </c>
      <c r="F116" s="395">
        <v>0</v>
      </c>
      <c r="G116" s="403" t="s">
        <v>2441</v>
      </c>
      <c r="H116" s="403" t="s">
        <v>654</v>
      </c>
      <c r="I116" s="395" t="s">
        <v>655</v>
      </c>
      <c r="J116" s="394"/>
      <c r="K116" s="409">
        <f t="shared" si="5"/>
        <v>0</v>
      </c>
      <c r="L116" s="409">
        <v>0</v>
      </c>
      <c r="M116" s="409"/>
      <c r="N116" s="409">
        <v>0</v>
      </c>
      <c r="O116" s="465"/>
    </row>
    <row r="117" spans="1:15">
      <c r="A117" s="187">
        <v>305</v>
      </c>
      <c r="B117" s="395">
        <v>100</v>
      </c>
      <c r="C117" s="395">
        <v>50</v>
      </c>
      <c r="D117" s="395">
        <v>100</v>
      </c>
      <c r="E117" s="395">
        <v>40</v>
      </c>
      <c r="F117" s="186">
        <v>5</v>
      </c>
      <c r="G117" s="402" t="s">
        <v>2442</v>
      </c>
      <c r="H117" s="402" t="s">
        <v>656</v>
      </c>
      <c r="I117" s="395"/>
      <c r="J117" s="395"/>
      <c r="K117" s="415">
        <f t="shared" si="5"/>
        <v>0</v>
      </c>
      <c r="L117" s="415">
        <v>0</v>
      </c>
      <c r="M117" s="415"/>
      <c r="N117" s="415">
        <v>0</v>
      </c>
      <c r="O117" s="467">
        <f t="shared" ref="O117:O126" si="9">+K117-N117</f>
        <v>0</v>
      </c>
    </row>
    <row r="118" spans="1:15">
      <c r="A118" s="187">
        <v>305</v>
      </c>
      <c r="B118" s="395">
        <v>100</v>
      </c>
      <c r="C118" s="395">
        <v>50</v>
      </c>
      <c r="D118" s="395">
        <v>100</v>
      </c>
      <c r="E118" s="395">
        <v>40</v>
      </c>
      <c r="F118" s="186">
        <v>10</v>
      </c>
      <c r="G118" s="402" t="s">
        <v>2443</v>
      </c>
      <c r="H118" s="402" t="s">
        <v>626</v>
      </c>
      <c r="I118" s="395"/>
      <c r="J118" s="395"/>
      <c r="K118" s="408">
        <f t="shared" si="5"/>
        <v>0</v>
      </c>
      <c r="L118" s="408">
        <v>0</v>
      </c>
      <c r="M118" s="408"/>
      <c r="N118" s="408">
        <v>0</v>
      </c>
      <c r="O118" s="464">
        <f t="shared" si="9"/>
        <v>0</v>
      </c>
    </row>
    <row r="119" spans="1:15">
      <c r="A119" s="187">
        <v>305</v>
      </c>
      <c r="B119" s="395">
        <v>100</v>
      </c>
      <c r="C119" s="395">
        <v>50</v>
      </c>
      <c r="D119" s="395">
        <v>100</v>
      </c>
      <c r="E119" s="395">
        <v>40</v>
      </c>
      <c r="F119" s="186">
        <v>15</v>
      </c>
      <c r="G119" s="402" t="s">
        <v>2444</v>
      </c>
      <c r="H119" s="402" t="s">
        <v>629</v>
      </c>
      <c r="I119" s="395"/>
      <c r="J119" s="395"/>
      <c r="K119" s="415">
        <f t="shared" si="5"/>
        <v>0</v>
      </c>
      <c r="L119" s="415">
        <v>0</v>
      </c>
      <c r="M119" s="415"/>
      <c r="N119" s="415">
        <v>0</v>
      </c>
      <c r="O119" s="467">
        <f t="shared" si="9"/>
        <v>0</v>
      </c>
    </row>
    <row r="120" spans="1:15">
      <c r="A120" s="187">
        <v>305</v>
      </c>
      <c r="B120" s="395">
        <v>100</v>
      </c>
      <c r="C120" s="395">
        <v>50</v>
      </c>
      <c r="D120" s="395">
        <v>100</v>
      </c>
      <c r="E120" s="395">
        <v>40</v>
      </c>
      <c r="F120" s="186">
        <v>20</v>
      </c>
      <c r="G120" s="402" t="s">
        <v>2445</v>
      </c>
      <c r="H120" s="402" t="s">
        <v>630</v>
      </c>
      <c r="I120" s="395"/>
      <c r="J120" s="395"/>
      <c r="K120" s="415">
        <f t="shared" si="5"/>
        <v>0</v>
      </c>
      <c r="L120" s="415">
        <v>0</v>
      </c>
      <c r="M120" s="415"/>
      <c r="N120" s="415">
        <v>0</v>
      </c>
      <c r="O120" s="467">
        <f t="shared" si="9"/>
        <v>0</v>
      </c>
    </row>
    <row r="121" spans="1:15">
      <c r="A121" s="187">
        <v>305</v>
      </c>
      <c r="B121" s="395">
        <v>100</v>
      </c>
      <c r="C121" s="395">
        <v>50</v>
      </c>
      <c r="D121" s="395">
        <v>100</v>
      </c>
      <c r="E121" s="395">
        <v>40</v>
      </c>
      <c r="F121" s="186">
        <v>25</v>
      </c>
      <c r="G121" s="402" t="s">
        <v>2446</v>
      </c>
      <c r="H121" s="402" t="s">
        <v>631</v>
      </c>
      <c r="I121" s="395"/>
      <c r="J121" s="395"/>
      <c r="K121" s="408">
        <f t="shared" si="5"/>
        <v>0</v>
      </c>
      <c r="L121" s="408">
        <v>0</v>
      </c>
      <c r="M121" s="408"/>
      <c r="N121" s="408">
        <v>0</v>
      </c>
      <c r="O121" s="464">
        <f t="shared" si="9"/>
        <v>0</v>
      </c>
    </row>
    <row r="122" spans="1:15">
      <c r="A122" s="187">
        <v>305</v>
      </c>
      <c r="B122" s="395">
        <v>100</v>
      </c>
      <c r="C122" s="395">
        <v>50</v>
      </c>
      <c r="D122" s="395">
        <v>100</v>
      </c>
      <c r="E122" s="395">
        <v>40</v>
      </c>
      <c r="F122" s="186">
        <v>30</v>
      </c>
      <c r="G122" s="402" t="s">
        <v>2447</v>
      </c>
      <c r="H122" s="402" t="s">
        <v>634</v>
      </c>
      <c r="I122" s="395"/>
      <c r="J122" s="395"/>
      <c r="K122" s="415">
        <f t="shared" si="5"/>
        <v>0</v>
      </c>
      <c r="L122" s="415">
        <v>0</v>
      </c>
      <c r="M122" s="415"/>
      <c r="N122" s="415">
        <v>0</v>
      </c>
      <c r="O122" s="467">
        <f t="shared" si="9"/>
        <v>0</v>
      </c>
    </row>
    <row r="123" spans="1:15">
      <c r="A123" s="187">
        <v>305</v>
      </c>
      <c r="B123" s="395">
        <v>100</v>
      </c>
      <c r="C123" s="395">
        <v>50</v>
      </c>
      <c r="D123" s="395">
        <v>100</v>
      </c>
      <c r="E123" s="395">
        <v>40</v>
      </c>
      <c r="F123" s="186">
        <v>35</v>
      </c>
      <c r="G123" s="402" t="s">
        <v>2448</v>
      </c>
      <c r="H123" s="402" t="s">
        <v>635</v>
      </c>
      <c r="I123" s="395"/>
      <c r="J123" s="395"/>
      <c r="K123" s="408">
        <f t="shared" si="5"/>
        <v>0</v>
      </c>
      <c r="L123" s="408">
        <v>0</v>
      </c>
      <c r="M123" s="408"/>
      <c r="N123" s="408">
        <v>0</v>
      </c>
      <c r="O123" s="464">
        <f t="shared" si="9"/>
        <v>0</v>
      </c>
    </row>
    <row r="124" spans="1:15">
      <c r="A124" s="187">
        <v>305</v>
      </c>
      <c r="B124" s="395">
        <v>100</v>
      </c>
      <c r="C124" s="395">
        <v>50</v>
      </c>
      <c r="D124" s="395">
        <v>100</v>
      </c>
      <c r="E124" s="395">
        <v>40</v>
      </c>
      <c r="F124" s="186">
        <v>40</v>
      </c>
      <c r="G124" s="402" t="s">
        <v>2449</v>
      </c>
      <c r="H124" s="402" t="s">
        <v>657</v>
      </c>
      <c r="I124" s="395"/>
      <c r="J124" s="395"/>
      <c r="K124" s="415">
        <f t="shared" si="5"/>
        <v>0</v>
      </c>
      <c r="L124" s="415">
        <v>0</v>
      </c>
      <c r="M124" s="415"/>
      <c r="N124" s="415">
        <v>0</v>
      </c>
      <c r="O124" s="467">
        <f t="shared" si="9"/>
        <v>0</v>
      </c>
    </row>
    <row r="125" spans="1:15" ht="25.5">
      <c r="A125" s="187">
        <v>305</v>
      </c>
      <c r="B125" s="395">
        <v>100</v>
      </c>
      <c r="C125" s="395">
        <v>50</v>
      </c>
      <c r="D125" s="395">
        <v>200</v>
      </c>
      <c r="E125" s="186">
        <v>0</v>
      </c>
      <c r="F125" s="186">
        <v>0</v>
      </c>
      <c r="G125" s="402" t="s">
        <v>2450</v>
      </c>
      <c r="H125" s="402" t="s">
        <v>658</v>
      </c>
      <c r="I125" s="404" t="s">
        <v>659</v>
      </c>
      <c r="J125" s="404" t="s">
        <v>1538</v>
      </c>
      <c r="K125" s="408">
        <f t="shared" si="5"/>
        <v>0</v>
      </c>
      <c r="L125" s="408">
        <v>0</v>
      </c>
      <c r="M125" s="408"/>
      <c r="N125" s="408">
        <v>0</v>
      </c>
      <c r="O125" s="464">
        <f t="shared" si="9"/>
        <v>0</v>
      </c>
    </row>
    <row r="126" spans="1:15" ht="25.5">
      <c r="A126" s="187">
        <v>305</v>
      </c>
      <c r="B126" s="395">
        <v>100</v>
      </c>
      <c r="C126" s="395">
        <v>50</v>
      </c>
      <c r="D126" s="186">
        <v>300</v>
      </c>
      <c r="E126" s="395">
        <v>0</v>
      </c>
      <c r="F126" s="395">
        <v>0</v>
      </c>
      <c r="G126" s="402" t="s">
        <v>2451</v>
      </c>
      <c r="H126" s="402" t="s">
        <v>660</v>
      </c>
      <c r="I126" s="395" t="s">
        <v>661</v>
      </c>
      <c r="J126" s="395" t="s">
        <v>1583</v>
      </c>
      <c r="K126" s="415">
        <f t="shared" si="5"/>
        <v>0</v>
      </c>
      <c r="L126" s="415">
        <v>0</v>
      </c>
      <c r="M126" s="415"/>
      <c r="N126" s="415">
        <v>0</v>
      </c>
      <c r="O126" s="467">
        <f t="shared" si="9"/>
        <v>0</v>
      </c>
    </row>
    <row r="127" spans="1:15">
      <c r="A127" s="187">
        <v>305</v>
      </c>
      <c r="B127" s="395">
        <v>100</v>
      </c>
      <c r="C127" s="395">
        <v>100</v>
      </c>
      <c r="D127" s="395">
        <v>0</v>
      </c>
      <c r="E127" s="395">
        <v>0</v>
      </c>
      <c r="F127" s="395">
        <v>0</v>
      </c>
      <c r="G127" s="403" t="s">
        <v>2452</v>
      </c>
      <c r="H127" s="403" t="s">
        <v>662</v>
      </c>
      <c r="I127" s="395" t="s">
        <v>663</v>
      </c>
      <c r="J127" s="394"/>
      <c r="K127" s="409">
        <f t="shared" si="5"/>
        <v>0</v>
      </c>
      <c r="L127" s="409">
        <v>0</v>
      </c>
      <c r="M127" s="409"/>
      <c r="N127" s="409">
        <v>0</v>
      </c>
      <c r="O127" s="465"/>
    </row>
    <row r="128" spans="1:15">
      <c r="A128" s="187">
        <v>305</v>
      </c>
      <c r="B128" s="395">
        <v>100</v>
      </c>
      <c r="C128" s="395">
        <v>100</v>
      </c>
      <c r="D128" s="395">
        <v>100</v>
      </c>
      <c r="E128" s="395">
        <v>0</v>
      </c>
      <c r="F128" s="395">
        <v>0</v>
      </c>
      <c r="G128" s="414" t="s">
        <v>2453</v>
      </c>
      <c r="H128" s="414" t="s">
        <v>621</v>
      </c>
      <c r="I128" s="395" t="s">
        <v>664</v>
      </c>
      <c r="J128" s="394"/>
      <c r="K128" s="409">
        <f t="shared" si="5"/>
        <v>0</v>
      </c>
      <c r="L128" s="409">
        <v>0</v>
      </c>
      <c r="M128" s="409"/>
      <c r="N128" s="409">
        <v>0</v>
      </c>
      <c r="O128" s="465"/>
    </row>
    <row r="129" spans="1:15">
      <c r="A129" s="187">
        <v>305</v>
      </c>
      <c r="B129" s="395">
        <v>100</v>
      </c>
      <c r="C129" s="395">
        <v>100</v>
      </c>
      <c r="D129" s="395">
        <v>100</v>
      </c>
      <c r="E129" s="186">
        <v>10</v>
      </c>
      <c r="F129" s="395">
        <v>0</v>
      </c>
      <c r="G129" s="402" t="s">
        <v>2454</v>
      </c>
      <c r="H129" s="402" t="s">
        <v>665</v>
      </c>
      <c r="I129" s="395"/>
      <c r="J129" s="395"/>
      <c r="K129" s="408">
        <f t="shared" si="5"/>
        <v>0</v>
      </c>
      <c r="L129" s="408">
        <v>0</v>
      </c>
      <c r="M129" s="408"/>
      <c r="N129" s="408">
        <v>0</v>
      </c>
      <c r="O129" s="464">
        <f>+K129-N129</f>
        <v>0</v>
      </c>
    </row>
    <row r="130" spans="1:15">
      <c r="A130" s="187">
        <v>305</v>
      </c>
      <c r="B130" s="395">
        <v>100</v>
      </c>
      <c r="C130" s="395">
        <v>100</v>
      </c>
      <c r="D130" s="395">
        <v>100</v>
      </c>
      <c r="E130" s="186">
        <v>20</v>
      </c>
      <c r="F130" s="395">
        <v>0</v>
      </c>
      <c r="G130" s="402" t="s">
        <v>2455</v>
      </c>
      <c r="H130" s="402" t="s">
        <v>666</v>
      </c>
      <c r="I130" s="395"/>
      <c r="J130" s="395"/>
      <c r="K130" s="408">
        <f t="shared" si="5"/>
        <v>0</v>
      </c>
      <c r="L130" s="408">
        <v>0</v>
      </c>
      <c r="M130" s="408"/>
      <c r="N130" s="408">
        <v>0</v>
      </c>
      <c r="O130" s="464">
        <f>+K130-N130</f>
        <v>0</v>
      </c>
    </row>
    <row r="131" spans="1:15" ht="25.5">
      <c r="A131" s="187">
        <v>305</v>
      </c>
      <c r="B131" s="395">
        <v>100</v>
      </c>
      <c r="C131" s="395">
        <v>100</v>
      </c>
      <c r="D131" s="395">
        <v>200</v>
      </c>
      <c r="E131" s="186">
        <v>0</v>
      </c>
      <c r="F131" s="186">
        <v>0</v>
      </c>
      <c r="G131" s="402" t="s">
        <v>2456</v>
      </c>
      <c r="H131" s="402" t="s">
        <v>667</v>
      </c>
      <c r="I131" s="404" t="s">
        <v>668</v>
      </c>
      <c r="J131" s="404" t="s">
        <v>1538</v>
      </c>
      <c r="K131" s="408">
        <f t="shared" si="5"/>
        <v>0</v>
      </c>
      <c r="L131" s="408">
        <v>0</v>
      </c>
      <c r="M131" s="408"/>
      <c r="N131" s="408">
        <v>0</v>
      </c>
      <c r="O131" s="464">
        <f>+K131-N131</f>
        <v>0</v>
      </c>
    </row>
    <row r="132" spans="1:15">
      <c r="A132" s="187">
        <v>305</v>
      </c>
      <c r="B132" s="395">
        <v>100</v>
      </c>
      <c r="C132" s="395">
        <v>100</v>
      </c>
      <c r="D132" s="186">
        <v>300</v>
      </c>
      <c r="E132" s="395">
        <v>0</v>
      </c>
      <c r="F132" s="395">
        <v>0</v>
      </c>
      <c r="G132" s="402" t="s">
        <v>2457</v>
      </c>
      <c r="H132" s="402" t="s">
        <v>669</v>
      </c>
      <c r="I132" s="395" t="s">
        <v>670</v>
      </c>
      <c r="J132" s="395" t="s">
        <v>1583</v>
      </c>
      <c r="K132" s="408">
        <f t="shared" si="5"/>
        <v>0</v>
      </c>
      <c r="L132" s="408">
        <v>0</v>
      </c>
      <c r="M132" s="408"/>
      <c r="N132" s="408">
        <v>0</v>
      </c>
      <c r="O132" s="464">
        <f>+K132-N132</f>
        <v>0</v>
      </c>
    </row>
    <row r="133" spans="1:15" ht="25.5">
      <c r="A133" s="187">
        <v>305</v>
      </c>
      <c r="B133" s="395">
        <v>100</v>
      </c>
      <c r="C133" s="395">
        <v>150</v>
      </c>
      <c r="D133" s="395">
        <v>0</v>
      </c>
      <c r="E133" s="395">
        <v>0</v>
      </c>
      <c r="F133" s="395">
        <v>0</v>
      </c>
      <c r="G133" s="403" t="s">
        <v>2458</v>
      </c>
      <c r="H133" s="403" t="s">
        <v>671</v>
      </c>
      <c r="I133" s="395" t="s">
        <v>672</v>
      </c>
      <c r="J133" s="394"/>
      <c r="K133" s="409">
        <f t="shared" si="5"/>
        <v>0</v>
      </c>
      <c r="L133" s="409">
        <v>0</v>
      </c>
      <c r="M133" s="409"/>
      <c r="N133" s="409">
        <v>0</v>
      </c>
      <c r="O133" s="465"/>
    </row>
    <row r="134" spans="1:15">
      <c r="A134" s="187">
        <v>305</v>
      </c>
      <c r="B134" s="395">
        <v>100</v>
      </c>
      <c r="C134" s="395">
        <v>150</v>
      </c>
      <c r="D134" s="395">
        <v>100</v>
      </c>
      <c r="E134" s="395">
        <v>0</v>
      </c>
      <c r="F134" s="395">
        <v>0</v>
      </c>
      <c r="G134" s="414" t="s">
        <v>2459</v>
      </c>
      <c r="H134" s="414" t="s">
        <v>673</v>
      </c>
      <c r="I134" s="395" t="s">
        <v>674</v>
      </c>
      <c r="J134" s="394" t="s">
        <v>1538</v>
      </c>
      <c r="K134" s="409">
        <f t="shared" si="5"/>
        <v>0</v>
      </c>
      <c r="L134" s="409">
        <v>0</v>
      </c>
      <c r="M134" s="409"/>
      <c r="N134" s="409">
        <v>0</v>
      </c>
      <c r="O134" s="465"/>
    </row>
    <row r="135" spans="1:15" ht="25.5">
      <c r="A135" s="187">
        <v>305</v>
      </c>
      <c r="B135" s="395">
        <v>100</v>
      </c>
      <c r="C135" s="395">
        <v>150</v>
      </c>
      <c r="D135" s="395">
        <v>100</v>
      </c>
      <c r="E135" s="186">
        <v>10</v>
      </c>
      <c r="F135" s="395">
        <v>0</v>
      </c>
      <c r="G135" s="402" t="s">
        <v>2460</v>
      </c>
      <c r="H135" s="402" t="s">
        <v>675</v>
      </c>
      <c r="I135" s="395"/>
      <c r="J135" s="395" t="s">
        <v>1538</v>
      </c>
      <c r="K135" s="408">
        <f t="shared" ref="K135:K198" si="10">+L135+M135</f>
        <v>0</v>
      </c>
      <c r="L135" s="408">
        <v>0</v>
      </c>
      <c r="M135" s="408"/>
      <c r="N135" s="408">
        <v>0</v>
      </c>
      <c r="O135" s="464">
        <f>+K135-N135</f>
        <v>0</v>
      </c>
    </row>
    <row r="136" spans="1:15" ht="25.5">
      <c r="A136" s="187">
        <v>305</v>
      </c>
      <c r="B136" s="395">
        <v>100</v>
      </c>
      <c r="C136" s="395">
        <v>150</v>
      </c>
      <c r="D136" s="395">
        <v>100</v>
      </c>
      <c r="E136" s="186">
        <v>20</v>
      </c>
      <c r="F136" s="395">
        <v>0</v>
      </c>
      <c r="G136" s="402" t="s">
        <v>2461</v>
      </c>
      <c r="H136" s="402" t="s">
        <v>676</v>
      </c>
      <c r="I136" s="395"/>
      <c r="J136" s="395" t="s">
        <v>1538</v>
      </c>
      <c r="K136" s="408">
        <f t="shared" si="10"/>
        <v>408265</v>
      </c>
      <c r="L136" s="408">
        <v>408265</v>
      </c>
      <c r="M136" s="408"/>
      <c r="N136" s="408">
        <v>408265</v>
      </c>
      <c r="O136" s="464">
        <f>+K136-N136</f>
        <v>0</v>
      </c>
    </row>
    <row r="137" spans="1:15" ht="38.25">
      <c r="A137" s="187">
        <v>305</v>
      </c>
      <c r="B137" s="395">
        <v>100</v>
      </c>
      <c r="C137" s="395">
        <v>150</v>
      </c>
      <c r="D137" s="395">
        <v>150</v>
      </c>
      <c r="E137" s="186">
        <v>0</v>
      </c>
      <c r="F137" s="395">
        <v>0</v>
      </c>
      <c r="G137" s="402" t="s">
        <v>2462</v>
      </c>
      <c r="H137" s="402" t="s">
        <v>677</v>
      </c>
      <c r="I137" s="395" t="s">
        <v>678</v>
      </c>
      <c r="J137" s="395" t="s">
        <v>1538</v>
      </c>
      <c r="K137" s="408">
        <f t="shared" si="10"/>
        <v>0</v>
      </c>
      <c r="L137" s="408">
        <v>0</v>
      </c>
      <c r="M137" s="408"/>
      <c r="N137" s="408">
        <v>0</v>
      </c>
      <c r="O137" s="464">
        <f>+K137-N137</f>
        <v>0</v>
      </c>
    </row>
    <row r="138" spans="1:15">
      <c r="A138" s="187">
        <v>305</v>
      </c>
      <c r="B138" s="395">
        <v>100</v>
      </c>
      <c r="C138" s="395">
        <v>150</v>
      </c>
      <c r="D138" s="186">
        <v>200</v>
      </c>
      <c r="E138" s="395">
        <v>0</v>
      </c>
      <c r="F138" s="395">
        <v>0</v>
      </c>
      <c r="G138" s="402" t="s">
        <v>2463</v>
      </c>
      <c r="H138" s="402" t="s">
        <v>679</v>
      </c>
      <c r="I138" s="395" t="s">
        <v>680</v>
      </c>
      <c r="J138" s="395"/>
      <c r="K138" s="408">
        <f t="shared" si="10"/>
        <v>0</v>
      </c>
      <c r="L138" s="408">
        <v>0</v>
      </c>
      <c r="M138" s="408"/>
      <c r="N138" s="408">
        <v>0</v>
      </c>
      <c r="O138" s="464">
        <f>+K138-N138</f>
        <v>0</v>
      </c>
    </row>
    <row r="139" spans="1:15" ht="25.5">
      <c r="A139" s="187">
        <v>305</v>
      </c>
      <c r="B139" s="395">
        <v>100</v>
      </c>
      <c r="C139" s="395">
        <v>150</v>
      </c>
      <c r="D139" s="186">
        <v>250</v>
      </c>
      <c r="E139" s="395">
        <v>0</v>
      </c>
      <c r="F139" s="395">
        <v>0</v>
      </c>
      <c r="G139" s="402" t="s">
        <v>2464</v>
      </c>
      <c r="H139" s="402" t="s">
        <v>681</v>
      </c>
      <c r="I139" s="395" t="s">
        <v>682</v>
      </c>
      <c r="J139" s="394"/>
      <c r="K139" s="410">
        <f t="shared" si="10"/>
        <v>0</v>
      </c>
      <c r="L139" s="410">
        <v>0</v>
      </c>
      <c r="M139" s="410"/>
      <c r="N139" s="410">
        <v>0</v>
      </c>
      <c r="O139" s="466">
        <f>+K139-N139</f>
        <v>0</v>
      </c>
    </row>
    <row r="140" spans="1:15">
      <c r="A140" s="187">
        <v>305</v>
      </c>
      <c r="B140" s="395">
        <v>100</v>
      </c>
      <c r="C140" s="395">
        <v>150</v>
      </c>
      <c r="D140" s="395">
        <v>300</v>
      </c>
      <c r="E140" s="395">
        <v>0</v>
      </c>
      <c r="F140" s="395">
        <v>0</v>
      </c>
      <c r="G140" s="414" t="s">
        <v>2465</v>
      </c>
      <c r="H140" s="414" t="s">
        <v>669</v>
      </c>
      <c r="I140" s="395" t="s">
        <v>683</v>
      </c>
      <c r="J140" s="394" t="s">
        <v>1583</v>
      </c>
      <c r="K140" s="409">
        <f t="shared" si="10"/>
        <v>0</v>
      </c>
      <c r="L140" s="409">
        <v>0</v>
      </c>
      <c r="M140" s="409"/>
      <c r="N140" s="409">
        <v>0</v>
      </c>
      <c r="O140" s="465"/>
    </row>
    <row r="141" spans="1:15" ht="25.5">
      <c r="A141" s="187">
        <v>305</v>
      </c>
      <c r="B141" s="395">
        <v>100</v>
      </c>
      <c r="C141" s="395">
        <v>150</v>
      </c>
      <c r="D141" s="395">
        <v>300</v>
      </c>
      <c r="E141" s="186">
        <v>10</v>
      </c>
      <c r="F141" s="395">
        <v>0</v>
      </c>
      <c r="G141" s="402" t="s">
        <v>2466</v>
      </c>
      <c r="H141" s="402" t="s">
        <v>684</v>
      </c>
      <c r="I141" s="395"/>
      <c r="J141" s="395" t="s">
        <v>1583</v>
      </c>
      <c r="K141" s="408">
        <f t="shared" si="10"/>
        <v>0</v>
      </c>
      <c r="L141" s="408">
        <v>0</v>
      </c>
      <c r="M141" s="408"/>
      <c r="N141" s="408">
        <v>0</v>
      </c>
      <c r="O141" s="464">
        <f>+K141-N141</f>
        <v>0</v>
      </c>
    </row>
    <row r="142" spans="1:15" ht="25.5">
      <c r="A142" s="187">
        <v>305</v>
      </c>
      <c r="B142" s="395">
        <v>100</v>
      </c>
      <c r="C142" s="395">
        <v>150</v>
      </c>
      <c r="D142" s="395">
        <v>300</v>
      </c>
      <c r="E142" s="186">
        <v>20</v>
      </c>
      <c r="F142" s="395">
        <v>0</v>
      </c>
      <c r="G142" s="402" t="s">
        <v>2467</v>
      </c>
      <c r="H142" s="402" t="s">
        <v>685</v>
      </c>
      <c r="I142" s="474" t="s">
        <v>817</v>
      </c>
      <c r="J142" s="395" t="s">
        <v>1583</v>
      </c>
      <c r="K142" s="408">
        <f t="shared" si="10"/>
        <v>0</v>
      </c>
      <c r="L142" s="408">
        <v>0</v>
      </c>
      <c r="M142" s="408"/>
      <c r="N142" s="408">
        <v>0</v>
      </c>
      <c r="O142" s="464">
        <f>+K142-N142</f>
        <v>0</v>
      </c>
    </row>
    <row r="143" spans="1:15" ht="25.5">
      <c r="A143" s="187">
        <v>305</v>
      </c>
      <c r="B143" s="395">
        <v>100</v>
      </c>
      <c r="C143" s="395">
        <v>150</v>
      </c>
      <c r="D143" s="395">
        <v>350</v>
      </c>
      <c r="E143" s="186">
        <v>0</v>
      </c>
      <c r="F143" s="395">
        <v>0</v>
      </c>
      <c r="G143" s="402" t="s">
        <v>2468</v>
      </c>
      <c r="H143" s="402" t="s">
        <v>686</v>
      </c>
      <c r="I143" s="395" t="s">
        <v>687</v>
      </c>
      <c r="J143" s="394" t="s">
        <v>1583</v>
      </c>
      <c r="K143" s="410">
        <f t="shared" si="10"/>
        <v>0</v>
      </c>
      <c r="L143" s="410">
        <v>0</v>
      </c>
      <c r="M143" s="410"/>
      <c r="N143" s="410">
        <v>0</v>
      </c>
      <c r="O143" s="466">
        <f>+K143-N143</f>
        <v>0</v>
      </c>
    </row>
    <row r="144" spans="1:15">
      <c r="A144" s="187">
        <v>305</v>
      </c>
      <c r="B144" s="395">
        <v>100</v>
      </c>
      <c r="C144" s="395">
        <v>150</v>
      </c>
      <c r="D144" s="395">
        <v>400</v>
      </c>
      <c r="E144" s="395">
        <v>0</v>
      </c>
      <c r="F144" s="395">
        <v>0</v>
      </c>
      <c r="G144" s="414" t="s">
        <v>2469</v>
      </c>
      <c r="H144" s="414" t="s">
        <v>688</v>
      </c>
      <c r="I144" s="395" t="s">
        <v>689</v>
      </c>
      <c r="J144" s="394"/>
      <c r="K144" s="409">
        <f t="shared" si="10"/>
        <v>0</v>
      </c>
      <c r="L144" s="409">
        <v>0</v>
      </c>
      <c r="M144" s="409"/>
      <c r="N144" s="409">
        <v>0</v>
      </c>
      <c r="O144" s="465"/>
    </row>
    <row r="145" spans="1:15">
      <c r="A145" s="187">
        <v>305</v>
      </c>
      <c r="B145" s="395">
        <v>100</v>
      </c>
      <c r="C145" s="395">
        <v>150</v>
      </c>
      <c r="D145" s="395">
        <v>400</v>
      </c>
      <c r="E145" s="186">
        <v>10</v>
      </c>
      <c r="F145" s="395">
        <v>0</v>
      </c>
      <c r="G145" s="402" t="s">
        <v>2470</v>
      </c>
      <c r="H145" s="402" t="s">
        <v>690</v>
      </c>
      <c r="I145" s="395"/>
      <c r="J145" s="395"/>
      <c r="K145" s="408">
        <f t="shared" si="10"/>
        <v>0</v>
      </c>
      <c r="L145" s="408">
        <v>0</v>
      </c>
      <c r="M145" s="408"/>
      <c r="N145" s="408">
        <v>0</v>
      </c>
      <c r="O145" s="464">
        <f t="shared" ref="O145:O151" si="11">+K145-N145</f>
        <v>0</v>
      </c>
    </row>
    <row r="146" spans="1:15">
      <c r="A146" s="187">
        <v>305</v>
      </c>
      <c r="B146" s="395">
        <v>100</v>
      </c>
      <c r="C146" s="395">
        <v>150</v>
      </c>
      <c r="D146" s="395">
        <v>400</v>
      </c>
      <c r="E146" s="186">
        <v>20</v>
      </c>
      <c r="F146" s="395">
        <v>0</v>
      </c>
      <c r="G146" s="402" t="s">
        <v>2471</v>
      </c>
      <c r="H146" s="402" t="s">
        <v>691</v>
      </c>
      <c r="I146" s="395"/>
      <c r="J146" s="395"/>
      <c r="K146" s="408">
        <f t="shared" si="10"/>
        <v>0</v>
      </c>
      <c r="L146" s="408">
        <v>0</v>
      </c>
      <c r="M146" s="408"/>
      <c r="N146" s="408">
        <v>0</v>
      </c>
      <c r="O146" s="464">
        <f t="shared" si="11"/>
        <v>0</v>
      </c>
    </row>
    <row r="147" spans="1:15">
      <c r="A147" s="187">
        <v>305</v>
      </c>
      <c r="B147" s="395">
        <v>100</v>
      </c>
      <c r="C147" s="395">
        <v>150</v>
      </c>
      <c r="D147" s="395">
        <v>400</v>
      </c>
      <c r="E147" s="186">
        <v>30</v>
      </c>
      <c r="F147" s="395">
        <v>0</v>
      </c>
      <c r="G147" s="402" t="s">
        <v>2472</v>
      </c>
      <c r="H147" s="402" t="s">
        <v>629</v>
      </c>
      <c r="I147" s="395"/>
      <c r="J147" s="395"/>
      <c r="K147" s="408">
        <f t="shared" si="10"/>
        <v>0</v>
      </c>
      <c r="L147" s="408">
        <v>0</v>
      </c>
      <c r="M147" s="408"/>
      <c r="N147" s="408">
        <v>0</v>
      </c>
      <c r="O147" s="464">
        <f t="shared" si="11"/>
        <v>0</v>
      </c>
    </row>
    <row r="148" spans="1:15">
      <c r="A148" s="187">
        <v>305</v>
      </c>
      <c r="B148" s="395">
        <v>100</v>
      </c>
      <c r="C148" s="395">
        <v>150</v>
      </c>
      <c r="D148" s="395">
        <v>400</v>
      </c>
      <c r="E148" s="186">
        <v>40</v>
      </c>
      <c r="F148" s="395">
        <v>0</v>
      </c>
      <c r="G148" s="402" t="s">
        <v>2473</v>
      </c>
      <c r="H148" s="402" t="s">
        <v>630</v>
      </c>
      <c r="I148" s="395"/>
      <c r="J148" s="395"/>
      <c r="K148" s="408">
        <f t="shared" si="10"/>
        <v>0</v>
      </c>
      <c r="L148" s="408">
        <v>0</v>
      </c>
      <c r="M148" s="408"/>
      <c r="N148" s="408">
        <v>0</v>
      </c>
      <c r="O148" s="464">
        <f t="shared" si="11"/>
        <v>0</v>
      </c>
    </row>
    <row r="149" spans="1:15">
      <c r="A149" s="187">
        <v>305</v>
      </c>
      <c r="B149" s="395">
        <v>100</v>
      </c>
      <c r="C149" s="395">
        <v>150</v>
      </c>
      <c r="D149" s="395">
        <v>400</v>
      </c>
      <c r="E149" s="186">
        <v>50</v>
      </c>
      <c r="F149" s="395">
        <v>0</v>
      </c>
      <c r="G149" s="402" t="s">
        <v>2474</v>
      </c>
      <c r="H149" s="402" t="s">
        <v>631</v>
      </c>
      <c r="I149" s="395"/>
      <c r="J149" s="395"/>
      <c r="K149" s="408">
        <f t="shared" si="10"/>
        <v>0</v>
      </c>
      <c r="L149" s="408">
        <v>0</v>
      </c>
      <c r="M149" s="408"/>
      <c r="N149" s="408">
        <v>0</v>
      </c>
      <c r="O149" s="464">
        <f t="shared" si="11"/>
        <v>0</v>
      </c>
    </row>
    <row r="150" spans="1:15">
      <c r="A150" s="187">
        <v>305</v>
      </c>
      <c r="B150" s="395">
        <v>100</v>
      </c>
      <c r="C150" s="395">
        <v>150</v>
      </c>
      <c r="D150" s="395">
        <v>400</v>
      </c>
      <c r="E150" s="186">
        <v>60</v>
      </c>
      <c r="F150" s="395">
        <v>0</v>
      </c>
      <c r="G150" s="402" t="s">
        <v>2475</v>
      </c>
      <c r="H150" s="402" t="s">
        <v>634</v>
      </c>
      <c r="I150" s="395"/>
      <c r="J150" s="395"/>
      <c r="K150" s="408">
        <f t="shared" si="10"/>
        <v>0</v>
      </c>
      <c r="L150" s="408">
        <v>0</v>
      </c>
      <c r="M150" s="408"/>
      <c r="N150" s="408">
        <v>0</v>
      </c>
      <c r="O150" s="464">
        <f t="shared" si="11"/>
        <v>0</v>
      </c>
    </row>
    <row r="151" spans="1:15">
      <c r="A151" s="187">
        <v>305</v>
      </c>
      <c r="B151" s="395">
        <v>100</v>
      </c>
      <c r="C151" s="395">
        <v>150</v>
      </c>
      <c r="D151" s="395">
        <v>400</v>
      </c>
      <c r="E151" s="186">
        <v>70</v>
      </c>
      <c r="F151" s="395">
        <v>0</v>
      </c>
      <c r="G151" s="402" t="s">
        <v>2476</v>
      </c>
      <c r="H151" s="402" t="s">
        <v>635</v>
      </c>
      <c r="I151" s="395"/>
      <c r="J151" s="395"/>
      <c r="K151" s="408">
        <f t="shared" si="10"/>
        <v>0</v>
      </c>
      <c r="L151" s="408">
        <v>0</v>
      </c>
      <c r="M151" s="408"/>
      <c r="N151" s="408">
        <v>0</v>
      </c>
      <c r="O151" s="464">
        <f t="shared" si="11"/>
        <v>0</v>
      </c>
    </row>
    <row r="152" spans="1:15">
      <c r="A152" s="187">
        <v>305</v>
      </c>
      <c r="B152" s="395">
        <v>100</v>
      </c>
      <c r="C152" s="395">
        <v>150</v>
      </c>
      <c r="D152" s="395">
        <v>500</v>
      </c>
      <c r="E152" s="395">
        <v>0</v>
      </c>
      <c r="F152" s="395">
        <v>0</v>
      </c>
      <c r="G152" s="414" t="s">
        <v>2477</v>
      </c>
      <c r="H152" s="414" t="s">
        <v>692</v>
      </c>
      <c r="I152" s="395" t="s">
        <v>693</v>
      </c>
      <c r="J152" s="394"/>
      <c r="K152" s="409">
        <f t="shared" si="10"/>
        <v>0</v>
      </c>
      <c r="L152" s="409">
        <v>0</v>
      </c>
      <c r="M152" s="409"/>
      <c r="N152" s="409">
        <v>0</v>
      </c>
      <c r="O152" s="465"/>
    </row>
    <row r="153" spans="1:15" ht="25.5">
      <c r="A153" s="187">
        <v>305</v>
      </c>
      <c r="B153" s="395">
        <v>100</v>
      </c>
      <c r="C153" s="395">
        <v>150</v>
      </c>
      <c r="D153" s="395">
        <v>500</v>
      </c>
      <c r="E153" s="186">
        <v>10</v>
      </c>
      <c r="F153" s="395">
        <v>0</v>
      </c>
      <c r="G153" s="402" t="s">
        <v>2478</v>
      </c>
      <c r="H153" s="402" t="s">
        <v>694</v>
      </c>
      <c r="I153" s="395" t="s">
        <v>695</v>
      </c>
      <c r="J153" s="395"/>
      <c r="K153" s="408">
        <f t="shared" si="10"/>
        <v>0</v>
      </c>
      <c r="L153" s="408">
        <v>0</v>
      </c>
      <c r="M153" s="408"/>
      <c r="N153" s="408">
        <v>0</v>
      </c>
      <c r="O153" s="464">
        <f t="shared" ref="O153:O162" si="12">+K153-N153</f>
        <v>0</v>
      </c>
    </row>
    <row r="154" spans="1:15" ht="38.25">
      <c r="A154" s="187">
        <v>305</v>
      </c>
      <c r="B154" s="395">
        <v>100</v>
      </c>
      <c r="C154" s="395">
        <v>150</v>
      </c>
      <c r="D154" s="395">
        <v>500</v>
      </c>
      <c r="E154" s="186">
        <v>15</v>
      </c>
      <c r="F154" s="395">
        <v>0</v>
      </c>
      <c r="G154" s="402" t="s">
        <v>2479</v>
      </c>
      <c r="H154" s="402" t="s">
        <v>696</v>
      </c>
      <c r="I154" s="395" t="s">
        <v>697</v>
      </c>
      <c r="J154" s="395"/>
      <c r="K154" s="408">
        <f t="shared" si="10"/>
        <v>0</v>
      </c>
      <c r="L154" s="408">
        <v>0</v>
      </c>
      <c r="M154" s="408"/>
      <c r="N154" s="408">
        <v>0</v>
      </c>
      <c r="O154" s="464">
        <f t="shared" si="12"/>
        <v>0</v>
      </c>
    </row>
    <row r="155" spans="1:15" ht="25.5">
      <c r="A155" s="187">
        <v>305</v>
      </c>
      <c r="B155" s="395">
        <v>100</v>
      </c>
      <c r="C155" s="395">
        <v>150</v>
      </c>
      <c r="D155" s="395">
        <v>500</v>
      </c>
      <c r="E155" s="186">
        <v>20</v>
      </c>
      <c r="F155" s="395">
        <v>0</v>
      </c>
      <c r="G155" s="402" t="s">
        <v>2480</v>
      </c>
      <c r="H155" s="402" t="s">
        <v>698</v>
      </c>
      <c r="I155" s="395" t="s">
        <v>699</v>
      </c>
      <c r="J155" s="395"/>
      <c r="K155" s="408">
        <f t="shared" si="10"/>
        <v>0</v>
      </c>
      <c r="L155" s="408">
        <v>0</v>
      </c>
      <c r="M155" s="408"/>
      <c r="N155" s="408">
        <v>0</v>
      </c>
      <c r="O155" s="464">
        <f t="shared" si="12"/>
        <v>0</v>
      </c>
    </row>
    <row r="156" spans="1:15" ht="25.5">
      <c r="A156" s="187">
        <v>305</v>
      </c>
      <c r="B156" s="395">
        <v>100</v>
      </c>
      <c r="C156" s="395">
        <v>150</v>
      </c>
      <c r="D156" s="395">
        <v>500</v>
      </c>
      <c r="E156" s="186">
        <v>25</v>
      </c>
      <c r="F156" s="395">
        <v>0</v>
      </c>
      <c r="G156" s="402" t="s">
        <v>2481</v>
      </c>
      <c r="H156" s="402" t="s">
        <v>700</v>
      </c>
      <c r="I156" s="395" t="s">
        <v>701</v>
      </c>
      <c r="J156" s="395"/>
      <c r="K156" s="408">
        <f t="shared" si="10"/>
        <v>0</v>
      </c>
      <c r="L156" s="408">
        <v>0</v>
      </c>
      <c r="M156" s="408"/>
      <c r="N156" s="408">
        <v>0</v>
      </c>
      <c r="O156" s="464">
        <f t="shared" si="12"/>
        <v>0</v>
      </c>
    </row>
    <row r="157" spans="1:15" ht="25.5">
      <c r="A157" s="187">
        <v>305</v>
      </c>
      <c r="B157" s="395">
        <v>100</v>
      </c>
      <c r="C157" s="395">
        <v>150</v>
      </c>
      <c r="D157" s="395">
        <v>500</v>
      </c>
      <c r="E157" s="186">
        <v>30</v>
      </c>
      <c r="F157" s="395">
        <v>0</v>
      </c>
      <c r="G157" s="402" t="s">
        <v>2482</v>
      </c>
      <c r="H157" s="402" t="s">
        <v>702</v>
      </c>
      <c r="I157" s="395" t="s">
        <v>703</v>
      </c>
      <c r="J157" s="395"/>
      <c r="K157" s="408">
        <f t="shared" si="10"/>
        <v>0</v>
      </c>
      <c r="L157" s="408">
        <v>0</v>
      </c>
      <c r="M157" s="408"/>
      <c r="N157" s="408">
        <v>0</v>
      </c>
      <c r="O157" s="464">
        <f t="shared" si="12"/>
        <v>0</v>
      </c>
    </row>
    <row r="158" spans="1:15" ht="25.5">
      <c r="A158" s="187">
        <v>305</v>
      </c>
      <c r="B158" s="395">
        <v>100</v>
      </c>
      <c r="C158" s="395">
        <v>150</v>
      </c>
      <c r="D158" s="395">
        <v>500</v>
      </c>
      <c r="E158" s="186">
        <v>35</v>
      </c>
      <c r="F158" s="395">
        <v>0</v>
      </c>
      <c r="G158" s="402" t="s">
        <v>2483</v>
      </c>
      <c r="H158" s="402" t="s">
        <v>704</v>
      </c>
      <c r="I158" s="395" t="s">
        <v>705</v>
      </c>
      <c r="J158" s="395"/>
      <c r="K158" s="408">
        <f t="shared" si="10"/>
        <v>0</v>
      </c>
      <c r="L158" s="408">
        <v>0</v>
      </c>
      <c r="M158" s="408"/>
      <c r="N158" s="408">
        <v>0</v>
      </c>
      <c r="O158" s="464">
        <f t="shared" si="12"/>
        <v>0</v>
      </c>
    </row>
    <row r="159" spans="1:15" ht="25.5">
      <c r="A159" s="187">
        <v>305</v>
      </c>
      <c r="B159" s="395">
        <v>100</v>
      </c>
      <c r="C159" s="395">
        <v>150</v>
      </c>
      <c r="D159" s="395">
        <v>500</v>
      </c>
      <c r="E159" s="186">
        <v>40</v>
      </c>
      <c r="F159" s="395">
        <v>0</v>
      </c>
      <c r="G159" s="402" t="s">
        <v>2484</v>
      </c>
      <c r="H159" s="402" t="s">
        <v>706</v>
      </c>
      <c r="I159" s="395" t="s">
        <v>707</v>
      </c>
      <c r="J159" s="395"/>
      <c r="K159" s="408">
        <f t="shared" si="10"/>
        <v>0</v>
      </c>
      <c r="L159" s="408">
        <v>0</v>
      </c>
      <c r="M159" s="408"/>
      <c r="N159" s="408">
        <v>0</v>
      </c>
      <c r="O159" s="464">
        <f t="shared" si="12"/>
        <v>0</v>
      </c>
    </row>
    <row r="160" spans="1:15" ht="25.5">
      <c r="A160" s="187">
        <v>305</v>
      </c>
      <c r="B160" s="395">
        <v>100</v>
      </c>
      <c r="C160" s="395">
        <v>150</v>
      </c>
      <c r="D160" s="395">
        <v>500</v>
      </c>
      <c r="E160" s="186">
        <v>45</v>
      </c>
      <c r="F160" s="395">
        <v>0</v>
      </c>
      <c r="G160" s="402" t="s">
        <v>2485</v>
      </c>
      <c r="H160" s="402" t="s">
        <v>708</v>
      </c>
      <c r="I160" s="395" t="s">
        <v>709</v>
      </c>
      <c r="J160" s="395"/>
      <c r="K160" s="408">
        <f t="shared" si="10"/>
        <v>0</v>
      </c>
      <c r="L160" s="408">
        <v>0</v>
      </c>
      <c r="M160" s="408"/>
      <c r="N160" s="408">
        <v>0</v>
      </c>
      <c r="O160" s="464">
        <f t="shared" si="12"/>
        <v>0</v>
      </c>
    </row>
    <row r="161" spans="1:15" ht="25.5">
      <c r="A161" s="187">
        <v>305</v>
      </c>
      <c r="B161" s="395">
        <v>100</v>
      </c>
      <c r="C161" s="395">
        <v>150</v>
      </c>
      <c r="D161" s="186">
        <v>600</v>
      </c>
      <c r="E161" s="186">
        <v>0</v>
      </c>
      <c r="F161" s="395">
        <v>0</v>
      </c>
      <c r="G161" s="402" t="s">
        <v>2486</v>
      </c>
      <c r="H161" s="402" t="s">
        <v>710</v>
      </c>
      <c r="I161" s="395" t="s">
        <v>711</v>
      </c>
      <c r="J161" s="395"/>
      <c r="K161" s="408">
        <f t="shared" si="10"/>
        <v>0</v>
      </c>
      <c r="L161" s="408">
        <v>0</v>
      </c>
      <c r="M161" s="408"/>
      <c r="N161" s="408">
        <v>0</v>
      </c>
      <c r="O161" s="464">
        <f t="shared" si="12"/>
        <v>0</v>
      </c>
    </row>
    <row r="162" spans="1:15" ht="51">
      <c r="A162" s="187">
        <v>305</v>
      </c>
      <c r="B162" s="395">
        <v>100</v>
      </c>
      <c r="C162" s="395">
        <v>150</v>
      </c>
      <c r="D162" s="186">
        <v>700</v>
      </c>
      <c r="E162" s="186">
        <v>0</v>
      </c>
      <c r="F162" s="395">
        <v>0</v>
      </c>
      <c r="G162" s="402" t="s">
        <v>2487</v>
      </c>
      <c r="H162" s="402" t="s">
        <v>712</v>
      </c>
      <c r="I162" s="395" t="s">
        <v>713</v>
      </c>
      <c r="J162" s="395"/>
      <c r="K162" s="408">
        <f t="shared" si="10"/>
        <v>0</v>
      </c>
      <c r="L162" s="408">
        <v>0</v>
      </c>
      <c r="M162" s="408"/>
      <c r="N162" s="408">
        <v>0</v>
      </c>
      <c r="O162" s="464">
        <f t="shared" si="12"/>
        <v>0</v>
      </c>
    </row>
    <row r="163" spans="1:15">
      <c r="A163" s="187">
        <v>305</v>
      </c>
      <c r="B163" s="395">
        <v>100</v>
      </c>
      <c r="C163" s="395">
        <v>200</v>
      </c>
      <c r="D163" s="395">
        <v>0</v>
      </c>
      <c r="E163" s="186">
        <v>0</v>
      </c>
      <c r="F163" s="395">
        <v>0</v>
      </c>
      <c r="G163" s="414" t="s">
        <v>2488</v>
      </c>
      <c r="H163" s="414" t="s">
        <v>714</v>
      </c>
      <c r="I163" s="404" t="s">
        <v>715</v>
      </c>
      <c r="J163" s="406"/>
      <c r="K163" s="409">
        <f t="shared" si="10"/>
        <v>0</v>
      </c>
      <c r="L163" s="409">
        <v>0</v>
      </c>
      <c r="M163" s="409"/>
      <c r="N163" s="409">
        <v>0</v>
      </c>
      <c r="O163" s="465"/>
    </row>
    <row r="164" spans="1:15" ht="25.5">
      <c r="A164" s="187">
        <v>305</v>
      </c>
      <c r="B164" s="395">
        <v>100</v>
      </c>
      <c r="C164" s="395">
        <v>200</v>
      </c>
      <c r="D164" s="395">
        <v>100</v>
      </c>
      <c r="E164" s="186">
        <v>0</v>
      </c>
      <c r="F164" s="186">
        <v>0</v>
      </c>
      <c r="G164" s="402" t="s">
        <v>2489</v>
      </c>
      <c r="H164" s="402" t="s">
        <v>673</v>
      </c>
      <c r="I164" s="404" t="s">
        <v>716</v>
      </c>
      <c r="J164" s="404" t="s">
        <v>1538</v>
      </c>
      <c r="K164" s="408">
        <f t="shared" si="10"/>
        <v>0</v>
      </c>
      <c r="L164" s="408">
        <v>0</v>
      </c>
      <c r="M164" s="408"/>
      <c r="N164" s="408">
        <v>0</v>
      </c>
      <c r="O164" s="464">
        <f>+K164-N164</f>
        <v>0</v>
      </c>
    </row>
    <row r="165" spans="1:15">
      <c r="A165" s="187">
        <v>305</v>
      </c>
      <c r="B165" s="395">
        <v>100</v>
      </c>
      <c r="C165" s="395">
        <v>200</v>
      </c>
      <c r="D165" s="186">
        <v>200</v>
      </c>
      <c r="E165" s="395">
        <v>0</v>
      </c>
      <c r="F165" s="395">
        <v>0</v>
      </c>
      <c r="G165" s="402" t="s">
        <v>2490</v>
      </c>
      <c r="H165" s="402" t="s">
        <v>679</v>
      </c>
      <c r="I165" s="395" t="s">
        <v>717</v>
      </c>
      <c r="J165" s="395"/>
      <c r="K165" s="408">
        <f t="shared" si="10"/>
        <v>0</v>
      </c>
      <c r="L165" s="408">
        <v>0</v>
      </c>
      <c r="M165" s="408"/>
      <c r="N165" s="408">
        <v>0</v>
      </c>
      <c r="O165" s="464">
        <f>+K165-N165</f>
        <v>0</v>
      </c>
    </row>
    <row r="166" spans="1:15" ht="25.5">
      <c r="A166" s="187">
        <v>305</v>
      </c>
      <c r="B166" s="395">
        <v>100</v>
      </c>
      <c r="C166" s="395">
        <v>200</v>
      </c>
      <c r="D166" s="186">
        <v>300</v>
      </c>
      <c r="E166" s="395">
        <v>0</v>
      </c>
      <c r="F166" s="395">
        <v>0</v>
      </c>
      <c r="G166" s="402" t="s">
        <v>2491</v>
      </c>
      <c r="H166" s="402" t="s">
        <v>718</v>
      </c>
      <c r="I166" s="395" t="s">
        <v>719</v>
      </c>
      <c r="J166" s="395" t="s">
        <v>1587</v>
      </c>
      <c r="K166" s="408">
        <f t="shared" si="10"/>
        <v>0</v>
      </c>
      <c r="L166" s="408">
        <v>0</v>
      </c>
      <c r="M166" s="408"/>
      <c r="N166" s="408">
        <v>0</v>
      </c>
      <c r="O166" s="464">
        <f>+K166-N166</f>
        <v>0</v>
      </c>
    </row>
    <row r="167" spans="1:15">
      <c r="A167" s="187">
        <v>305</v>
      </c>
      <c r="B167" s="395">
        <v>100</v>
      </c>
      <c r="C167" s="395">
        <v>200</v>
      </c>
      <c r="D167" s="395">
        <v>400</v>
      </c>
      <c r="E167" s="395">
        <v>0</v>
      </c>
      <c r="F167" s="395">
        <v>0</v>
      </c>
      <c r="G167" s="414" t="s">
        <v>2492</v>
      </c>
      <c r="H167" s="414" t="s">
        <v>720</v>
      </c>
      <c r="I167" s="395" t="s">
        <v>721</v>
      </c>
      <c r="J167" s="394"/>
      <c r="K167" s="409">
        <f t="shared" si="10"/>
        <v>0</v>
      </c>
      <c r="L167" s="409">
        <v>0</v>
      </c>
      <c r="M167" s="409"/>
      <c r="N167" s="409">
        <v>0</v>
      </c>
      <c r="O167" s="465"/>
    </row>
    <row r="168" spans="1:15" ht="25.5">
      <c r="A168" s="187">
        <v>305</v>
      </c>
      <c r="B168" s="395">
        <v>100</v>
      </c>
      <c r="C168" s="395">
        <v>200</v>
      </c>
      <c r="D168" s="395">
        <v>400</v>
      </c>
      <c r="E168" s="186">
        <v>10</v>
      </c>
      <c r="F168" s="395">
        <v>0</v>
      </c>
      <c r="G168" s="402" t="s">
        <v>2493</v>
      </c>
      <c r="H168" s="402" t="s">
        <v>722</v>
      </c>
      <c r="I168" s="395"/>
      <c r="J168" s="395"/>
      <c r="K168" s="408">
        <f t="shared" si="10"/>
        <v>0</v>
      </c>
      <c r="L168" s="408">
        <v>0</v>
      </c>
      <c r="M168" s="408"/>
      <c r="N168" s="408">
        <v>0</v>
      </c>
      <c r="O168" s="464">
        <f>+K168-N168</f>
        <v>0</v>
      </c>
    </row>
    <row r="169" spans="1:15" ht="25.5">
      <c r="A169" s="187">
        <v>305</v>
      </c>
      <c r="B169" s="395">
        <v>100</v>
      </c>
      <c r="C169" s="395">
        <v>200</v>
      </c>
      <c r="D169" s="395">
        <v>400</v>
      </c>
      <c r="E169" s="186">
        <v>20</v>
      </c>
      <c r="F169" s="395">
        <v>0</v>
      </c>
      <c r="G169" s="402" t="s">
        <v>2494</v>
      </c>
      <c r="H169" s="402" t="s">
        <v>723</v>
      </c>
      <c r="I169" s="395"/>
      <c r="J169" s="395"/>
      <c r="K169" s="408">
        <f t="shared" si="10"/>
        <v>0</v>
      </c>
      <c r="L169" s="408">
        <v>0</v>
      </c>
      <c r="M169" s="408"/>
      <c r="N169" s="408">
        <v>0</v>
      </c>
      <c r="O169" s="464">
        <f>+K169-N169</f>
        <v>0</v>
      </c>
    </row>
    <row r="170" spans="1:15">
      <c r="A170" s="187">
        <v>305</v>
      </c>
      <c r="B170" s="395">
        <v>100</v>
      </c>
      <c r="C170" s="395">
        <v>200</v>
      </c>
      <c r="D170" s="395">
        <v>500</v>
      </c>
      <c r="E170" s="395">
        <v>0</v>
      </c>
      <c r="F170" s="395">
        <v>0</v>
      </c>
      <c r="G170" s="414" t="s">
        <v>2495</v>
      </c>
      <c r="H170" s="414" t="s">
        <v>724</v>
      </c>
      <c r="I170" s="395" t="s">
        <v>725</v>
      </c>
      <c r="J170" s="394"/>
      <c r="K170" s="409">
        <f t="shared" si="10"/>
        <v>0</v>
      </c>
      <c r="L170" s="409">
        <v>0</v>
      </c>
      <c r="M170" s="409"/>
      <c r="N170" s="409">
        <v>0</v>
      </c>
      <c r="O170" s="465"/>
    </row>
    <row r="171" spans="1:15" ht="25.5">
      <c r="A171" s="187">
        <v>305</v>
      </c>
      <c r="B171" s="395">
        <v>100</v>
      </c>
      <c r="C171" s="395">
        <v>200</v>
      </c>
      <c r="D171" s="395">
        <v>500</v>
      </c>
      <c r="E171" s="186">
        <v>10</v>
      </c>
      <c r="F171" s="395">
        <v>0</v>
      </c>
      <c r="G171" s="402" t="s">
        <v>2496</v>
      </c>
      <c r="H171" s="402" t="s">
        <v>722</v>
      </c>
      <c r="I171" s="395"/>
      <c r="J171" s="395"/>
      <c r="K171" s="408">
        <f t="shared" si="10"/>
        <v>0</v>
      </c>
      <c r="L171" s="408">
        <v>0</v>
      </c>
      <c r="M171" s="408"/>
      <c r="N171" s="408">
        <v>0</v>
      </c>
      <c r="O171" s="464">
        <f>+K171-N171</f>
        <v>0</v>
      </c>
    </row>
    <row r="172" spans="1:15" ht="25.5">
      <c r="A172" s="187">
        <v>305</v>
      </c>
      <c r="B172" s="395">
        <v>100</v>
      </c>
      <c r="C172" s="395">
        <v>200</v>
      </c>
      <c r="D172" s="395">
        <v>500</v>
      </c>
      <c r="E172" s="186">
        <v>20</v>
      </c>
      <c r="F172" s="395">
        <v>0</v>
      </c>
      <c r="G172" s="402" t="s">
        <v>2497</v>
      </c>
      <c r="H172" s="402" t="s">
        <v>723</v>
      </c>
      <c r="I172" s="395"/>
      <c r="J172" s="395"/>
      <c r="K172" s="408">
        <f t="shared" si="10"/>
        <v>0</v>
      </c>
      <c r="L172" s="408">
        <v>0</v>
      </c>
      <c r="M172" s="408"/>
      <c r="N172" s="408">
        <v>0</v>
      </c>
      <c r="O172" s="464">
        <f>+K172-N172</f>
        <v>0</v>
      </c>
    </row>
    <row r="173" spans="1:15">
      <c r="A173" s="187">
        <v>305</v>
      </c>
      <c r="B173" s="395">
        <v>100</v>
      </c>
      <c r="C173" s="395">
        <v>250</v>
      </c>
      <c r="D173" s="395">
        <v>0</v>
      </c>
      <c r="E173" s="395">
        <v>0</v>
      </c>
      <c r="F173" s="395">
        <v>0</v>
      </c>
      <c r="G173" s="403" t="s">
        <v>2498</v>
      </c>
      <c r="H173" s="403" t="s">
        <v>726</v>
      </c>
      <c r="I173" s="404" t="s">
        <v>727</v>
      </c>
      <c r="J173" s="406"/>
      <c r="K173" s="409">
        <f t="shared" si="10"/>
        <v>0</v>
      </c>
      <c r="L173" s="409">
        <v>0</v>
      </c>
      <c r="M173" s="409"/>
      <c r="N173" s="409">
        <v>0</v>
      </c>
      <c r="O173" s="465"/>
    </row>
    <row r="174" spans="1:15" ht="25.5">
      <c r="A174" s="187">
        <v>305</v>
      </c>
      <c r="B174" s="395">
        <v>100</v>
      </c>
      <c r="C174" s="395">
        <v>250</v>
      </c>
      <c r="D174" s="395">
        <v>100</v>
      </c>
      <c r="E174" s="186">
        <v>0</v>
      </c>
      <c r="F174" s="186">
        <v>0</v>
      </c>
      <c r="G174" s="402" t="s">
        <v>2499</v>
      </c>
      <c r="H174" s="402" t="s">
        <v>728</v>
      </c>
      <c r="I174" s="404" t="s">
        <v>729</v>
      </c>
      <c r="J174" s="404" t="s">
        <v>1538</v>
      </c>
      <c r="K174" s="408">
        <f t="shared" si="10"/>
        <v>0</v>
      </c>
      <c r="L174" s="408">
        <v>0</v>
      </c>
      <c r="M174" s="408"/>
      <c r="N174" s="408">
        <v>0</v>
      </c>
      <c r="O174" s="464">
        <f>+K174-N174</f>
        <v>0</v>
      </c>
    </row>
    <row r="175" spans="1:15">
      <c r="A175" s="187">
        <v>305</v>
      </c>
      <c r="B175" s="395">
        <v>100</v>
      </c>
      <c r="C175" s="395">
        <v>250</v>
      </c>
      <c r="D175" s="186">
        <v>200</v>
      </c>
      <c r="E175" s="186">
        <v>0</v>
      </c>
      <c r="F175" s="395">
        <v>0</v>
      </c>
      <c r="G175" s="402" t="s">
        <v>2500</v>
      </c>
      <c r="H175" s="402" t="s">
        <v>679</v>
      </c>
      <c r="I175" s="395" t="s">
        <v>730</v>
      </c>
      <c r="J175" s="395"/>
      <c r="K175" s="408">
        <f t="shared" si="10"/>
        <v>0</v>
      </c>
      <c r="L175" s="408">
        <v>0</v>
      </c>
      <c r="M175" s="408"/>
      <c r="N175" s="408">
        <v>0</v>
      </c>
      <c r="O175" s="464">
        <f>+K175-N175</f>
        <v>0</v>
      </c>
    </row>
    <row r="176" spans="1:15">
      <c r="A176" s="187">
        <v>305</v>
      </c>
      <c r="B176" s="395">
        <v>100</v>
      </c>
      <c r="C176" s="395">
        <v>250</v>
      </c>
      <c r="D176" s="186">
        <v>300</v>
      </c>
      <c r="E176" s="186">
        <v>0</v>
      </c>
      <c r="F176" s="395">
        <v>0</v>
      </c>
      <c r="G176" s="402" t="s">
        <v>2501</v>
      </c>
      <c r="H176" s="402" t="s">
        <v>669</v>
      </c>
      <c r="I176" s="395" t="s">
        <v>731</v>
      </c>
      <c r="J176" s="395" t="s">
        <v>1583</v>
      </c>
      <c r="K176" s="408">
        <f t="shared" si="10"/>
        <v>0</v>
      </c>
      <c r="L176" s="408">
        <v>0</v>
      </c>
      <c r="M176" s="408"/>
      <c r="N176" s="408">
        <v>0</v>
      </c>
      <c r="O176" s="464">
        <f>+K176-N176</f>
        <v>0</v>
      </c>
    </row>
    <row r="177" spans="1:15">
      <c r="A177" s="187">
        <v>305</v>
      </c>
      <c r="B177" s="395">
        <v>100</v>
      </c>
      <c r="C177" s="395">
        <v>250</v>
      </c>
      <c r="D177" s="395">
        <v>400</v>
      </c>
      <c r="E177" s="395">
        <v>0</v>
      </c>
      <c r="F177" s="395">
        <v>0</v>
      </c>
      <c r="G177" s="414" t="s">
        <v>2502</v>
      </c>
      <c r="H177" s="414" t="s">
        <v>732</v>
      </c>
      <c r="I177" s="395" t="s">
        <v>733</v>
      </c>
      <c r="J177" s="394"/>
      <c r="K177" s="409">
        <f t="shared" si="10"/>
        <v>0</v>
      </c>
      <c r="L177" s="409">
        <v>0</v>
      </c>
      <c r="M177" s="409"/>
      <c r="N177" s="409">
        <v>0</v>
      </c>
      <c r="O177" s="465"/>
    </row>
    <row r="178" spans="1:15">
      <c r="A178" s="187">
        <v>305</v>
      </c>
      <c r="B178" s="395">
        <v>100</v>
      </c>
      <c r="C178" s="395">
        <v>250</v>
      </c>
      <c r="D178" s="395">
        <v>400</v>
      </c>
      <c r="E178" s="186">
        <v>10</v>
      </c>
      <c r="F178" s="395">
        <v>0</v>
      </c>
      <c r="G178" s="402" t="s">
        <v>2503</v>
      </c>
      <c r="H178" s="402" t="s">
        <v>734</v>
      </c>
      <c r="I178" s="395"/>
      <c r="J178" s="395"/>
      <c r="K178" s="408">
        <f t="shared" si="10"/>
        <v>0</v>
      </c>
      <c r="L178" s="408">
        <v>0</v>
      </c>
      <c r="M178" s="408"/>
      <c r="N178" s="408">
        <v>0</v>
      </c>
      <c r="O178" s="464">
        <f>+K178-N178</f>
        <v>0</v>
      </c>
    </row>
    <row r="179" spans="1:15">
      <c r="A179" s="187">
        <v>305</v>
      </c>
      <c r="B179" s="395">
        <v>100</v>
      </c>
      <c r="C179" s="395">
        <v>250</v>
      </c>
      <c r="D179" s="395">
        <v>400</v>
      </c>
      <c r="E179" s="186">
        <v>20</v>
      </c>
      <c r="F179" s="395">
        <v>0</v>
      </c>
      <c r="G179" s="402" t="s">
        <v>2504</v>
      </c>
      <c r="H179" s="402" t="s">
        <v>735</v>
      </c>
      <c r="I179" s="395"/>
      <c r="J179" s="395"/>
      <c r="K179" s="408">
        <f t="shared" si="10"/>
        <v>0</v>
      </c>
      <c r="L179" s="408">
        <v>0</v>
      </c>
      <c r="M179" s="408"/>
      <c r="N179" s="408">
        <v>0</v>
      </c>
      <c r="O179" s="464">
        <f>+K179-N179</f>
        <v>0</v>
      </c>
    </row>
    <row r="180" spans="1:15">
      <c r="A180" s="187">
        <v>305</v>
      </c>
      <c r="B180" s="395">
        <v>100</v>
      </c>
      <c r="C180" s="395">
        <v>250</v>
      </c>
      <c r="D180" s="395">
        <v>400</v>
      </c>
      <c r="E180" s="186">
        <v>30</v>
      </c>
      <c r="F180" s="395">
        <v>0</v>
      </c>
      <c r="G180" s="402" t="s">
        <v>2505</v>
      </c>
      <c r="H180" s="402" t="s">
        <v>736</v>
      </c>
      <c r="I180" s="474" t="s">
        <v>936</v>
      </c>
      <c r="J180" s="395"/>
      <c r="K180" s="408">
        <f t="shared" si="10"/>
        <v>0</v>
      </c>
      <c r="L180" s="408">
        <v>0</v>
      </c>
      <c r="M180" s="408"/>
      <c r="N180" s="408">
        <v>0</v>
      </c>
      <c r="O180" s="464">
        <f>+K180-N180</f>
        <v>0</v>
      </c>
    </row>
    <row r="181" spans="1:15">
      <c r="A181" s="187">
        <v>305</v>
      </c>
      <c r="B181" s="395">
        <v>100</v>
      </c>
      <c r="C181" s="395">
        <v>250</v>
      </c>
      <c r="D181" s="395">
        <v>400</v>
      </c>
      <c r="E181" s="186">
        <v>90</v>
      </c>
      <c r="F181" s="395">
        <v>0</v>
      </c>
      <c r="G181" s="402" t="s">
        <v>2506</v>
      </c>
      <c r="H181" s="402" t="s">
        <v>737</v>
      </c>
      <c r="I181" s="412"/>
      <c r="J181" s="412"/>
      <c r="K181" s="408">
        <f t="shared" si="10"/>
        <v>0</v>
      </c>
      <c r="L181" s="408">
        <v>0</v>
      </c>
      <c r="M181" s="408"/>
      <c r="N181" s="408">
        <v>0</v>
      </c>
      <c r="O181" s="464">
        <f>+K181-N181</f>
        <v>0</v>
      </c>
    </row>
    <row r="182" spans="1:15">
      <c r="A182" s="187">
        <v>305</v>
      </c>
      <c r="B182" s="395">
        <v>100</v>
      </c>
      <c r="C182" s="395">
        <v>300</v>
      </c>
      <c r="D182" s="395">
        <v>0</v>
      </c>
      <c r="E182" s="395">
        <v>0</v>
      </c>
      <c r="F182" s="395">
        <v>0</v>
      </c>
      <c r="G182" s="403" t="s">
        <v>2507</v>
      </c>
      <c r="H182" s="403" t="s">
        <v>738</v>
      </c>
      <c r="I182" s="404" t="s">
        <v>739</v>
      </c>
      <c r="J182" s="406" t="s">
        <v>1538</v>
      </c>
      <c r="K182" s="409">
        <f t="shared" si="10"/>
        <v>0</v>
      </c>
      <c r="L182" s="409">
        <v>0</v>
      </c>
      <c r="M182" s="409"/>
      <c r="N182" s="409">
        <v>0</v>
      </c>
      <c r="O182" s="465"/>
    </row>
    <row r="183" spans="1:15" ht="25.5">
      <c r="A183" s="187">
        <v>305</v>
      </c>
      <c r="B183" s="395">
        <v>100</v>
      </c>
      <c r="C183" s="395">
        <v>300</v>
      </c>
      <c r="D183" s="395">
        <v>100</v>
      </c>
      <c r="E183" s="186">
        <v>0</v>
      </c>
      <c r="F183" s="186">
        <v>0</v>
      </c>
      <c r="G183" s="402" t="s">
        <v>2508</v>
      </c>
      <c r="H183" s="402" t="s">
        <v>673</v>
      </c>
      <c r="I183" s="404" t="s">
        <v>739</v>
      </c>
      <c r="J183" s="404" t="s">
        <v>1538</v>
      </c>
      <c r="K183" s="408">
        <f t="shared" si="10"/>
        <v>0</v>
      </c>
      <c r="L183" s="408">
        <v>0</v>
      </c>
      <c r="M183" s="408"/>
      <c r="N183" s="408">
        <v>0</v>
      </c>
      <c r="O183" s="464">
        <f>+K183-N183</f>
        <v>0</v>
      </c>
    </row>
    <row r="184" spans="1:15">
      <c r="A184" s="187">
        <v>305</v>
      </c>
      <c r="B184" s="395">
        <v>100</v>
      </c>
      <c r="C184" s="395">
        <v>300</v>
      </c>
      <c r="D184" s="186">
        <v>200</v>
      </c>
      <c r="E184" s="186">
        <v>0</v>
      </c>
      <c r="F184" s="395">
        <v>0</v>
      </c>
      <c r="G184" s="402" t="s">
        <v>2509</v>
      </c>
      <c r="H184" s="402" t="s">
        <v>679</v>
      </c>
      <c r="I184" s="395" t="s">
        <v>740</v>
      </c>
      <c r="J184" s="395"/>
      <c r="K184" s="408">
        <f t="shared" si="10"/>
        <v>0</v>
      </c>
      <c r="L184" s="408">
        <v>0</v>
      </c>
      <c r="M184" s="408"/>
      <c r="N184" s="408">
        <v>0</v>
      </c>
      <c r="O184" s="464">
        <f>+K184-N184</f>
        <v>0</v>
      </c>
    </row>
    <row r="185" spans="1:15">
      <c r="A185" s="187">
        <v>305</v>
      </c>
      <c r="B185" s="395">
        <v>100</v>
      </c>
      <c r="C185" s="395">
        <v>300</v>
      </c>
      <c r="D185" s="186">
        <v>300</v>
      </c>
      <c r="E185" s="186">
        <v>0</v>
      </c>
      <c r="F185" s="395">
        <v>0</v>
      </c>
      <c r="G185" s="402" t="s">
        <v>2510</v>
      </c>
      <c r="H185" s="402" t="s">
        <v>669</v>
      </c>
      <c r="I185" s="395" t="s">
        <v>741</v>
      </c>
      <c r="J185" s="395" t="s">
        <v>1583</v>
      </c>
      <c r="K185" s="408">
        <f t="shared" si="10"/>
        <v>0</v>
      </c>
      <c r="L185" s="408">
        <v>0</v>
      </c>
      <c r="M185" s="408"/>
      <c r="N185" s="408">
        <v>0</v>
      </c>
      <c r="O185" s="464">
        <f>+K185-N185</f>
        <v>0</v>
      </c>
    </row>
    <row r="186" spans="1:15">
      <c r="A186" s="187">
        <v>305</v>
      </c>
      <c r="B186" s="395">
        <v>100</v>
      </c>
      <c r="C186" s="395">
        <v>300</v>
      </c>
      <c r="D186" s="395">
        <v>400</v>
      </c>
      <c r="E186" s="395">
        <v>0</v>
      </c>
      <c r="F186" s="395">
        <v>0</v>
      </c>
      <c r="G186" s="403" t="s">
        <v>2511</v>
      </c>
      <c r="H186" s="403" t="s">
        <v>692</v>
      </c>
      <c r="I186" s="395" t="s">
        <v>742</v>
      </c>
      <c r="J186" s="394"/>
      <c r="K186" s="409">
        <f t="shared" si="10"/>
        <v>0</v>
      </c>
      <c r="L186" s="409">
        <v>0</v>
      </c>
      <c r="M186" s="409"/>
      <c r="N186" s="409">
        <v>0</v>
      </c>
      <c r="O186" s="465"/>
    </row>
    <row r="187" spans="1:15" ht="25.5">
      <c r="A187" s="187">
        <v>305</v>
      </c>
      <c r="B187" s="395">
        <v>100</v>
      </c>
      <c r="C187" s="395">
        <v>300</v>
      </c>
      <c r="D187" s="395">
        <v>400</v>
      </c>
      <c r="E187" s="186">
        <v>10</v>
      </c>
      <c r="F187" s="395">
        <v>0</v>
      </c>
      <c r="G187" s="402" t="s">
        <v>2512</v>
      </c>
      <c r="H187" s="402" t="s">
        <v>743</v>
      </c>
      <c r="I187" s="395"/>
      <c r="J187" s="395"/>
      <c r="K187" s="408">
        <f t="shared" si="10"/>
        <v>0</v>
      </c>
      <c r="L187" s="408">
        <v>0</v>
      </c>
      <c r="M187" s="408"/>
      <c r="N187" s="408">
        <v>0</v>
      </c>
      <c r="O187" s="464">
        <f>+K187-N187</f>
        <v>0</v>
      </c>
    </row>
    <row r="188" spans="1:15">
      <c r="A188" s="187">
        <v>305</v>
      </c>
      <c r="B188" s="395">
        <v>100</v>
      </c>
      <c r="C188" s="395">
        <v>300</v>
      </c>
      <c r="D188" s="395">
        <v>400</v>
      </c>
      <c r="E188" s="186">
        <v>20</v>
      </c>
      <c r="F188" s="395">
        <v>0</v>
      </c>
      <c r="G188" s="402" t="s">
        <v>2513</v>
      </c>
      <c r="H188" s="402" t="s">
        <v>744</v>
      </c>
      <c r="I188" s="395"/>
      <c r="J188" s="395"/>
      <c r="K188" s="408">
        <f t="shared" si="10"/>
        <v>0</v>
      </c>
      <c r="L188" s="408">
        <v>0</v>
      </c>
      <c r="M188" s="408"/>
      <c r="N188" s="408">
        <v>0</v>
      </c>
      <c r="O188" s="464">
        <f>+K188-N188</f>
        <v>0</v>
      </c>
    </row>
    <row r="189" spans="1:15">
      <c r="A189" s="187">
        <v>305</v>
      </c>
      <c r="B189" s="395">
        <v>100</v>
      </c>
      <c r="C189" s="395">
        <v>350</v>
      </c>
      <c r="D189" s="395">
        <v>0</v>
      </c>
      <c r="E189" s="395">
        <v>0</v>
      </c>
      <c r="F189" s="395">
        <v>0</v>
      </c>
      <c r="G189" s="403" t="s">
        <v>2514</v>
      </c>
      <c r="H189" s="403" t="s">
        <v>745</v>
      </c>
      <c r="I189" s="395" t="s">
        <v>746</v>
      </c>
      <c r="J189" s="394"/>
      <c r="K189" s="409">
        <f t="shared" si="10"/>
        <v>0</v>
      </c>
      <c r="L189" s="409">
        <v>0</v>
      </c>
      <c r="M189" s="409"/>
      <c r="N189" s="409">
        <v>0</v>
      </c>
      <c r="O189" s="465"/>
    </row>
    <row r="190" spans="1:15">
      <c r="A190" s="187">
        <v>305</v>
      </c>
      <c r="B190" s="395">
        <v>100</v>
      </c>
      <c r="C190" s="395">
        <v>350</v>
      </c>
      <c r="D190" s="395">
        <v>100</v>
      </c>
      <c r="E190" s="395">
        <v>0</v>
      </c>
      <c r="F190" s="395">
        <v>0</v>
      </c>
      <c r="G190" s="414" t="s">
        <v>2515</v>
      </c>
      <c r="H190" s="414" t="s">
        <v>673</v>
      </c>
      <c r="I190" s="395" t="s">
        <v>747</v>
      </c>
      <c r="J190" s="394" t="s">
        <v>1538</v>
      </c>
      <c r="K190" s="409">
        <f t="shared" si="10"/>
        <v>0</v>
      </c>
      <c r="L190" s="409">
        <v>0</v>
      </c>
      <c r="M190" s="409"/>
      <c r="N190" s="409">
        <v>0</v>
      </c>
      <c r="O190" s="465"/>
    </row>
    <row r="191" spans="1:15" ht="25.5">
      <c r="A191" s="187">
        <v>305</v>
      </c>
      <c r="B191" s="395">
        <v>100</v>
      </c>
      <c r="C191" s="395">
        <v>350</v>
      </c>
      <c r="D191" s="395">
        <v>100</v>
      </c>
      <c r="E191" s="186">
        <v>10</v>
      </c>
      <c r="F191" s="395">
        <v>0</v>
      </c>
      <c r="G191" s="402" t="s">
        <v>2516</v>
      </c>
      <c r="H191" s="402" t="s">
        <v>748</v>
      </c>
      <c r="I191" s="395"/>
      <c r="J191" s="395" t="s">
        <v>1538</v>
      </c>
      <c r="K191" s="408">
        <f t="shared" si="10"/>
        <v>0</v>
      </c>
      <c r="L191" s="408">
        <v>0</v>
      </c>
      <c r="M191" s="408"/>
      <c r="N191" s="408">
        <v>0</v>
      </c>
      <c r="O191" s="464">
        <f>+K191-N191</f>
        <v>0</v>
      </c>
    </row>
    <row r="192" spans="1:15" ht="25.5">
      <c r="A192" s="187">
        <v>305</v>
      </c>
      <c r="B192" s="395">
        <v>100</v>
      </c>
      <c r="C192" s="395">
        <v>350</v>
      </c>
      <c r="D192" s="395">
        <v>100</v>
      </c>
      <c r="E192" s="186">
        <v>20</v>
      </c>
      <c r="F192" s="395">
        <v>0</v>
      </c>
      <c r="G192" s="402" t="s">
        <v>2517</v>
      </c>
      <c r="H192" s="402" t="s">
        <v>749</v>
      </c>
      <c r="I192" s="395"/>
      <c r="J192" s="395" t="s">
        <v>1538</v>
      </c>
      <c r="K192" s="408">
        <f t="shared" si="10"/>
        <v>0</v>
      </c>
      <c r="L192" s="408">
        <v>0</v>
      </c>
      <c r="M192" s="408"/>
      <c r="N192" s="408">
        <v>0</v>
      </c>
      <c r="O192" s="464">
        <f>+K192-N192</f>
        <v>0</v>
      </c>
    </row>
    <row r="193" spans="1:15">
      <c r="A193" s="187">
        <v>305</v>
      </c>
      <c r="B193" s="395">
        <v>100</v>
      </c>
      <c r="C193" s="395">
        <v>350</v>
      </c>
      <c r="D193" s="186">
        <v>200</v>
      </c>
      <c r="E193" s="186">
        <v>0</v>
      </c>
      <c r="F193" s="395">
        <v>0</v>
      </c>
      <c r="G193" s="402" t="s">
        <v>2518</v>
      </c>
      <c r="H193" s="402" t="s">
        <v>679</v>
      </c>
      <c r="I193" s="395" t="s">
        <v>750</v>
      </c>
      <c r="J193" s="395"/>
      <c r="K193" s="408">
        <f t="shared" si="10"/>
        <v>0</v>
      </c>
      <c r="L193" s="408">
        <v>0</v>
      </c>
      <c r="M193" s="408"/>
      <c r="N193" s="408">
        <v>0</v>
      </c>
      <c r="O193" s="464">
        <f>+K193-N193</f>
        <v>0</v>
      </c>
    </row>
    <row r="194" spans="1:15">
      <c r="A194" s="187">
        <v>305</v>
      </c>
      <c r="B194" s="395">
        <v>100</v>
      </c>
      <c r="C194" s="395">
        <v>350</v>
      </c>
      <c r="D194" s="395">
        <v>300</v>
      </c>
      <c r="E194" s="395">
        <v>0</v>
      </c>
      <c r="F194" s="395">
        <v>0</v>
      </c>
      <c r="G194" s="414" t="s">
        <v>2519</v>
      </c>
      <c r="H194" s="414" t="s">
        <v>669</v>
      </c>
      <c r="I194" s="395" t="s">
        <v>751</v>
      </c>
      <c r="J194" s="394" t="s">
        <v>1583</v>
      </c>
      <c r="K194" s="409">
        <f t="shared" si="10"/>
        <v>0</v>
      </c>
      <c r="L194" s="409">
        <v>0</v>
      </c>
      <c r="M194" s="409"/>
      <c r="N194" s="409">
        <v>0</v>
      </c>
      <c r="O194" s="465"/>
    </row>
    <row r="195" spans="1:15" ht="25.5">
      <c r="A195" s="187">
        <v>305</v>
      </c>
      <c r="B195" s="395">
        <v>100</v>
      </c>
      <c r="C195" s="395">
        <v>350</v>
      </c>
      <c r="D195" s="395">
        <v>300</v>
      </c>
      <c r="E195" s="186">
        <v>10</v>
      </c>
      <c r="F195" s="395">
        <v>0</v>
      </c>
      <c r="G195" s="402" t="s">
        <v>2520</v>
      </c>
      <c r="H195" s="402" t="s">
        <v>752</v>
      </c>
      <c r="I195" s="395"/>
      <c r="J195" s="395" t="s">
        <v>1583</v>
      </c>
      <c r="K195" s="408">
        <f t="shared" si="10"/>
        <v>0</v>
      </c>
      <c r="L195" s="408">
        <v>0</v>
      </c>
      <c r="M195" s="408"/>
      <c r="N195" s="408">
        <v>0</v>
      </c>
      <c r="O195" s="464">
        <f>+K195-N195</f>
        <v>0</v>
      </c>
    </row>
    <row r="196" spans="1:15" ht="25.5">
      <c r="A196" s="187">
        <v>305</v>
      </c>
      <c r="B196" s="395">
        <v>100</v>
      </c>
      <c r="C196" s="395">
        <v>350</v>
      </c>
      <c r="D196" s="395">
        <v>300</v>
      </c>
      <c r="E196" s="186">
        <v>20</v>
      </c>
      <c r="F196" s="395">
        <v>0</v>
      </c>
      <c r="G196" s="402" t="s">
        <v>2521</v>
      </c>
      <c r="H196" s="402" t="s">
        <v>753</v>
      </c>
      <c r="I196" s="474" t="s">
        <v>817</v>
      </c>
      <c r="J196" s="395" t="s">
        <v>1583</v>
      </c>
      <c r="K196" s="408">
        <f t="shared" si="10"/>
        <v>0</v>
      </c>
      <c r="L196" s="408">
        <v>0</v>
      </c>
      <c r="M196" s="408"/>
      <c r="N196" s="408">
        <v>0</v>
      </c>
      <c r="O196" s="464">
        <f>+K196-N196</f>
        <v>0</v>
      </c>
    </row>
    <row r="197" spans="1:15">
      <c r="A197" s="187">
        <v>305</v>
      </c>
      <c r="B197" s="395">
        <v>100</v>
      </c>
      <c r="C197" s="395">
        <v>350</v>
      </c>
      <c r="D197" s="395">
        <v>400</v>
      </c>
      <c r="E197" s="395">
        <v>0</v>
      </c>
      <c r="F197" s="395">
        <v>0</v>
      </c>
      <c r="G197" s="414" t="s">
        <v>2522</v>
      </c>
      <c r="H197" s="414" t="s">
        <v>692</v>
      </c>
      <c r="I197" s="395" t="s">
        <v>754</v>
      </c>
      <c r="J197" s="394"/>
      <c r="K197" s="409">
        <f t="shared" si="10"/>
        <v>0</v>
      </c>
      <c r="L197" s="409">
        <v>0</v>
      </c>
      <c r="M197" s="409"/>
      <c r="N197" s="409">
        <v>0</v>
      </c>
      <c r="O197" s="465"/>
    </row>
    <row r="198" spans="1:15" ht="25.5">
      <c r="A198" s="187">
        <v>305</v>
      </c>
      <c r="B198" s="395">
        <v>100</v>
      </c>
      <c r="C198" s="395">
        <v>350</v>
      </c>
      <c r="D198" s="395">
        <v>400</v>
      </c>
      <c r="E198" s="186">
        <v>10</v>
      </c>
      <c r="F198" s="395">
        <v>0</v>
      </c>
      <c r="G198" s="402" t="s">
        <v>2523</v>
      </c>
      <c r="H198" s="402" t="s">
        <v>755</v>
      </c>
      <c r="I198" s="395" t="s">
        <v>756</v>
      </c>
      <c r="J198" s="395"/>
      <c r="K198" s="408">
        <f t="shared" si="10"/>
        <v>0</v>
      </c>
      <c r="L198" s="408">
        <v>0</v>
      </c>
      <c r="M198" s="408"/>
      <c r="N198" s="408">
        <v>0</v>
      </c>
      <c r="O198" s="464">
        <f>+K198-N198</f>
        <v>0</v>
      </c>
    </row>
    <row r="199" spans="1:15" ht="25.5">
      <c r="A199" s="187">
        <v>305</v>
      </c>
      <c r="B199" s="395">
        <v>100</v>
      </c>
      <c r="C199" s="395">
        <v>350</v>
      </c>
      <c r="D199" s="395">
        <v>400</v>
      </c>
      <c r="E199" s="186">
        <v>20</v>
      </c>
      <c r="F199" s="395">
        <v>0</v>
      </c>
      <c r="G199" s="402" t="s">
        <v>2524</v>
      </c>
      <c r="H199" s="402" t="s">
        <v>757</v>
      </c>
      <c r="I199" s="395" t="s">
        <v>758</v>
      </c>
      <c r="J199" s="395"/>
      <c r="K199" s="408">
        <f t="shared" ref="K199:K262" si="13">+L199+M199</f>
        <v>0</v>
      </c>
      <c r="L199" s="408">
        <v>0</v>
      </c>
      <c r="M199" s="408"/>
      <c r="N199" s="408">
        <v>0</v>
      </c>
      <c r="O199" s="464">
        <f>+K199-N199</f>
        <v>0</v>
      </c>
    </row>
    <row r="200" spans="1:15" ht="25.5">
      <c r="A200" s="187">
        <v>305</v>
      </c>
      <c r="B200" s="395">
        <v>100</v>
      </c>
      <c r="C200" s="395">
        <v>350</v>
      </c>
      <c r="D200" s="395">
        <v>400</v>
      </c>
      <c r="E200" s="186">
        <v>30</v>
      </c>
      <c r="F200" s="395">
        <v>0</v>
      </c>
      <c r="G200" s="402" t="s">
        <v>2525</v>
      </c>
      <c r="H200" s="402" t="s">
        <v>759</v>
      </c>
      <c r="I200" s="395" t="s">
        <v>760</v>
      </c>
      <c r="J200" s="395"/>
      <c r="K200" s="408">
        <f t="shared" si="13"/>
        <v>0</v>
      </c>
      <c r="L200" s="408">
        <v>0</v>
      </c>
      <c r="M200" s="408"/>
      <c r="N200" s="408">
        <v>0</v>
      </c>
      <c r="O200" s="464">
        <f>+K200-N200</f>
        <v>0</v>
      </c>
    </row>
    <row r="201" spans="1:15" ht="25.5">
      <c r="A201" s="187">
        <v>305</v>
      </c>
      <c r="B201" s="395">
        <v>100</v>
      </c>
      <c r="C201" s="395">
        <v>350</v>
      </c>
      <c r="D201" s="395">
        <v>400</v>
      </c>
      <c r="E201" s="186">
        <v>40</v>
      </c>
      <c r="F201" s="395">
        <v>0</v>
      </c>
      <c r="G201" s="402" t="s">
        <v>2526</v>
      </c>
      <c r="H201" s="402" t="s">
        <v>761</v>
      </c>
      <c r="I201" s="395" t="s">
        <v>762</v>
      </c>
      <c r="J201" s="395"/>
      <c r="K201" s="408">
        <f t="shared" si="13"/>
        <v>0</v>
      </c>
      <c r="L201" s="408">
        <v>0</v>
      </c>
      <c r="M201" s="408"/>
      <c r="N201" s="408">
        <v>0</v>
      </c>
      <c r="O201" s="464">
        <f>+K201-N201</f>
        <v>0</v>
      </c>
    </row>
    <row r="202" spans="1:15" ht="25.5">
      <c r="A202" s="187">
        <v>305</v>
      </c>
      <c r="B202" s="395">
        <v>100</v>
      </c>
      <c r="C202" s="395">
        <v>350</v>
      </c>
      <c r="D202" s="186">
        <v>500</v>
      </c>
      <c r="E202" s="395">
        <v>0</v>
      </c>
      <c r="F202" s="395">
        <v>0</v>
      </c>
      <c r="G202" s="414" t="s">
        <v>2527</v>
      </c>
      <c r="H202" s="414" t="s">
        <v>710</v>
      </c>
      <c r="I202" s="395" t="s">
        <v>763</v>
      </c>
      <c r="J202" s="395"/>
      <c r="K202" s="408">
        <f t="shared" si="13"/>
        <v>0</v>
      </c>
      <c r="L202" s="408">
        <v>0</v>
      </c>
      <c r="M202" s="408"/>
      <c r="N202" s="408">
        <v>0</v>
      </c>
      <c r="O202" s="464">
        <f>+K202-N202</f>
        <v>0</v>
      </c>
    </row>
    <row r="203" spans="1:15" ht="25.5">
      <c r="A203" s="187">
        <v>305</v>
      </c>
      <c r="B203" s="395">
        <v>100</v>
      </c>
      <c r="C203" s="395">
        <v>400</v>
      </c>
      <c r="D203" s="395">
        <v>0</v>
      </c>
      <c r="E203" s="395">
        <v>0</v>
      </c>
      <c r="F203" s="395">
        <v>0</v>
      </c>
      <c r="G203" s="403" t="s">
        <v>2528</v>
      </c>
      <c r="H203" s="403" t="s">
        <v>764</v>
      </c>
      <c r="I203" s="395" t="s">
        <v>765</v>
      </c>
      <c r="J203" s="394"/>
      <c r="K203" s="409">
        <f t="shared" si="13"/>
        <v>0</v>
      </c>
      <c r="L203" s="409">
        <v>0</v>
      </c>
      <c r="M203" s="409"/>
      <c r="N203" s="409">
        <v>0</v>
      </c>
      <c r="O203" s="465"/>
    </row>
    <row r="204" spans="1:15" ht="25.5">
      <c r="A204" s="187">
        <v>305</v>
      </c>
      <c r="B204" s="395">
        <v>100</v>
      </c>
      <c r="C204" s="395">
        <v>400</v>
      </c>
      <c r="D204" s="395">
        <v>100</v>
      </c>
      <c r="E204" s="186">
        <v>0</v>
      </c>
      <c r="F204" s="186">
        <v>0</v>
      </c>
      <c r="G204" s="402" t="s">
        <v>2529</v>
      </c>
      <c r="H204" s="402" t="s">
        <v>673</v>
      </c>
      <c r="I204" s="404" t="s">
        <v>766</v>
      </c>
      <c r="J204" s="404" t="s">
        <v>1538</v>
      </c>
      <c r="K204" s="408">
        <f t="shared" si="13"/>
        <v>0</v>
      </c>
      <c r="L204" s="408">
        <v>0</v>
      </c>
      <c r="M204" s="408"/>
      <c r="N204" s="408">
        <v>0</v>
      </c>
      <c r="O204" s="464">
        <f>+K204-N204</f>
        <v>0</v>
      </c>
    </row>
    <row r="205" spans="1:15">
      <c r="A205" s="187">
        <v>305</v>
      </c>
      <c r="B205" s="395">
        <v>100</v>
      </c>
      <c r="C205" s="395">
        <v>400</v>
      </c>
      <c r="D205" s="186">
        <v>200</v>
      </c>
      <c r="E205" s="186">
        <v>0</v>
      </c>
      <c r="F205" s="395">
        <v>0</v>
      </c>
      <c r="G205" s="402" t="s">
        <v>2530</v>
      </c>
      <c r="H205" s="402" t="s">
        <v>679</v>
      </c>
      <c r="I205" s="395" t="s">
        <v>767</v>
      </c>
      <c r="J205" s="395"/>
      <c r="K205" s="408">
        <f t="shared" si="13"/>
        <v>0</v>
      </c>
      <c r="L205" s="408">
        <v>0</v>
      </c>
      <c r="M205" s="408"/>
      <c r="N205" s="408">
        <v>0</v>
      </c>
      <c r="O205" s="464">
        <f>+K205-N205</f>
        <v>0</v>
      </c>
    </row>
    <row r="206" spans="1:15" ht="25.5">
      <c r="A206" s="187">
        <v>305</v>
      </c>
      <c r="B206" s="395">
        <v>100</v>
      </c>
      <c r="C206" s="395">
        <v>400</v>
      </c>
      <c r="D206" s="186">
        <v>300</v>
      </c>
      <c r="E206" s="186">
        <v>0</v>
      </c>
      <c r="F206" s="395">
        <v>0</v>
      </c>
      <c r="G206" s="402" t="s">
        <v>2531</v>
      </c>
      <c r="H206" s="402" t="s">
        <v>768</v>
      </c>
      <c r="I206" s="395" t="s">
        <v>769</v>
      </c>
      <c r="J206" s="395" t="s">
        <v>1587</v>
      </c>
      <c r="K206" s="408">
        <f t="shared" si="13"/>
        <v>0</v>
      </c>
      <c r="L206" s="408">
        <v>0</v>
      </c>
      <c r="M206" s="408"/>
      <c r="N206" s="408">
        <v>0</v>
      </c>
      <c r="O206" s="464">
        <f>+K206-N206</f>
        <v>0</v>
      </c>
    </row>
    <row r="207" spans="1:15">
      <c r="A207" s="187">
        <v>305</v>
      </c>
      <c r="B207" s="395">
        <v>100</v>
      </c>
      <c r="C207" s="395">
        <v>400</v>
      </c>
      <c r="D207" s="186">
        <v>400</v>
      </c>
      <c r="E207" s="186">
        <v>0</v>
      </c>
      <c r="F207" s="395">
        <v>0</v>
      </c>
      <c r="G207" s="402" t="s">
        <v>2532</v>
      </c>
      <c r="H207" s="402" t="s">
        <v>720</v>
      </c>
      <c r="I207" s="395" t="s">
        <v>770</v>
      </c>
      <c r="J207" s="395"/>
      <c r="K207" s="408">
        <f t="shared" si="13"/>
        <v>0</v>
      </c>
      <c r="L207" s="408">
        <v>0</v>
      </c>
      <c r="M207" s="408"/>
      <c r="N207" s="408">
        <v>0</v>
      </c>
      <c r="O207" s="464">
        <f>+K207-N207</f>
        <v>0</v>
      </c>
    </row>
    <row r="208" spans="1:15">
      <c r="A208" s="187">
        <v>305</v>
      </c>
      <c r="B208" s="395">
        <v>100</v>
      </c>
      <c r="C208" s="395">
        <v>400</v>
      </c>
      <c r="D208" s="186">
        <v>500</v>
      </c>
      <c r="E208" s="186">
        <v>0</v>
      </c>
      <c r="F208" s="395">
        <v>0</v>
      </c>
      <c r="G208" s="402" t="s">
        <v>2533</v>
      </c>
      <c r="H208" s="402" t="s">
        <v>724</v>
      </c>
      <c r="I208" s="395" t="s">
        <v>771</v>
      </c>
      <c r="J208" s="395"/>
      <c r="K208" s="408">
        <f t="shared" si="13"/>
        <v>0</v>
      </c>
      <c r="L208" s="408">
        <v>0</v>
      </c>
      <c r="M208" s="408"/>
      <c r="N208" s="408">
        <v>0</v>
      </c>
      <c r="O208" s="464">
        <f>+K208-N208</f>
        <v>0</v>
      </c>
    </row>
    <row r="209" spans="1:15">
      <c r="A209" s="187">
        <v>305</v>
      </c>
      <c r="B209" s="395">
        <v>100</v>
      </c>
      <c r="C209" s="395">
        <v>450</v>
      </c>
      <c r="D209" s="395">
        <v>0</v>
      </c>
      <c r="E209" s="395">
        <v>0</v>
      </c>
      <c r="F209" s="395">
        <v>0</v>
      </c>
      <c r="G209" s="403" t="s">
        <v>2534</v>
      </c>
      <c r="H209" s="403" t="s">
        <v>772</v>
      </c>
      <c r="I209" s="395" t="s">
        <v>773</v>
      </c>
      <c r="J209" s="394"/>
      <c r="K209" s="409">
        <f t="shared" si="13"/>
        <v>0</v>
      </c>
      <c r="L209" s="409">
        <v>0</v>
      </c>
      <c r="M209" s="409"/>
      <c r="N209" s="409">
        <v>0</v>
      </c>
      <c r="O209" s="465"/>
    </row>
    <row r="210" spans="1:15" ht="25.5">
      <c r="A210" s="187">
        <v>305</v>
      </c>
      <c r="B210" s="395">
        <v>100</v>
      </c>
      <c r="C210" s="395">
        <v>450</v>
      </c>
      <c r="D210" s="395">
        <v>100</v>
      </c>
      <c r="E210" s="395">
        <v>0</v>
      </c>
      <c r="F210" s="395">
        <v>0</v>
      </c>
      <c r="G210" s="414" t="s">
        <v>2535</v>
      </c>
      <c r="H210" s="414" t="s">
        <v>658</v>
      </c>
      <c r="I210" s="395" t="s">
        <v>774</v>
      </c>
      <c r="J210" s="394" t="s">
        <v>1538</v>
      </c>
      <c r="K210" s="409">
        <f t="shared" si="13"/>
        <v>0</v>
      </c>
      <c r="L210" s="409">
        <v>0</v>
      </c>
      <c r="M210" s="409"/>
      <c r="N210" s="409">
        <v>0</v>
      </c>
      <c r="O210" s="465"/>
    </row>
    <row r="211" spans="1:15">
      <c r="A211" s="187">
        <v>305</v>
      </c>
      <c r="B211" s="395">
        <v>100</v>
      </c>
      <c r="C211" s="395">
        <v>450</v>
      </c>
      <c r="D211" s="395">
        <v>100</v>
      </c>
      <c r="E211" s="186">
        <v>10</v>
      </c>
      <c r="F211" s="186">
        <v>0</v>
      </c>
      <c r="G211" s="402" t="s">
        <v>2536</v>
      </c>
      <c r="H211" s="402" t="s">
        <v>775</v>
      </c>
      <c r="I211" s="412"/>
      <c r="J211" s="412" t="s">
        <v>1538</v>
      </c>
      <c r="K211" s="408">
        <f t="shared" si="13"/>
        <v>0</v>
      </c>
      <c r="L211" s="408">
        <v>0</v>
      </c>
      <c r="M211" s="408"/>
      <c r="N211" s="408">
        <v>0</v>
      </c>
      <c r="O211" s="464">
        <f>+K211-N211</f>
        <v>0</v>
      </c>
    </row>
    <row r="212" spans="1:15">
      <c r="A212" s="187">
        <v>305</v>
      </c>
      <c r="B212" s="395">
        <v>100</v>
      </c>
      <c r="C212" s="395">
        <v>450</v>
      </c>
      <c r="D212" s="395">
        <v>100</v>
      </c>
      <c r="E212" s="186">
        <v>20</v>
      </c>
      <c r="F212" s="186">
        <v>0</v>
      </c>
      <c r="G212" s="402" t="s">
        <v>2537</v>
      </c>
      <c r="H212" s="402" t="s">
        <v>776</v>
      </c>
      <c r="I212" s="412"/>
      <c r="J212" s="412" t="s">
        <v>1538</v>
      </c>
      <c r="K212" s="408">
        <f t="shared" si="13"/>
        <v>0</v>
      </c>
      <c r="L212" s="408">
        <v>0</v>
      </c>
      <c r="M212" s="408"/>
      <c r="N212" s="408">
        <v>0</v>
      </c>
      <c r="O212" s="464">
        <f>+K212-N212</f>
        <v>0</v>
      </c>
    </row>
    <row r="213" spans="1:15">
      <c r="A213" s="187">
        <v>305</v>
      </c>
      <c r="B213" s="395">
        <v>100</v>
      </c>
      <c r="C213" s="395">
        <v>450</v>
      </c>
      <c r="D213" s="186">
        <v>200</v>
      </c>
      <c r="E213" s="186">
        <v>0</v>
      </c>
      <c r="F213" s="395">
        <v>0</v>
      </c>
      <c r="G213" s="402" t="s">
        <v>2538</v>
      </c>
      <c r="H213" s="402" t="s">
        <v>679</v>
      </c>
      <c r="I213" s="395" t="s">
        <v>777</v>
      </c>
      <c r="J213" s="395"/>
      <c r="K213" s="408">
        <f t="shared" si="13"/>
        <v>0</v>
      </c>
      <c r="L213" s="408">
        <v>0</v>
      </c>
      <c r="M213" s="408"/>
      <c r="N213" s="408">
        <v>0</v>
      </c>
      <c r="O213" s="464">
        <f>+K213-N213</f>
        <v>0</v>
      </c>
    </row>
    <row r="214" spans="1:15">
      <c r="A214" s="187">
        <v>305</v>
      </c>
      <c r="B214" s="395">
        <v>100</v>
      </c>
      <c r="C214" s="395">
        <v>450</v>
      </c>
      <c r="D214" s="186">
        <v>300</v>
      </c>
      <c r="E214" s="186">
        <v>0</v>
      </c>
      <c r="F214" s="395">
        <v>0</v>
      </c>
      <c r="G214" s="402" t="s">
        <v>2539</v>
      </c>
      <c r="H214" s="402" t="s">
        <v>669</v>
      </c>
      <c r="I214" s="395" t="s">
        <v>778</v>
      </c>
      <c r="J214" s="395" t="s">
        <v>1583</v>
      </c>
      <c r="K214" s="408">
        <f t="shared" si="13"/>
        <v>0</v>
      </c>
      <c r="L214" s="408">
        <v>0</v>
      </c>
      <c r="M214" s="408"/>
      <c r="N214" s="408">
        <v>0</v>
      </c>
      <c r="O214" s="464">
        <f>+K214-N214</f>
        <v>0</v>
      </c>
    </row>
    <row r="215" spans="1:15">
      <c r="A215" s="187">
        <v>305</v>
      </c>
      <c r="B215" s="395">
        <v>100</v>
      </c>
      <c r="C215" s="395">
        <v>450</v>
      </c>
      <c r="D215" s="395">
        <v>400</v>
      </c>
      <c r="E215" s="395">
        <v>0</v>
      </c>
      <c r="F215" s="395">
        <v>0</v>
      </c>
      <c r="G215" s="414" t="s">
        <v>2540</v>
      </c>
      <c r="H215" s="414" t="s">
        <v>720</v>
      </c>
      <c r="I215" s="395" t="s">
        <v>779</v>
      </c>
      <c r="J215" s="394"/>
      <c r="K215" s="409">
        <f t="shared" si="13"/>
        <v>0</v>
      </c>
      <c r="L215" s="409">
        <v>0</v>
      </c>
      <c r="M215" s="409"/>
      <c r="N215" s="409">
        <v>0</v>
      </c>
      <c r="O215" s="465"/>
    </row>
    <row r="216" spans="1:15">
      <c r="A216" s="187">
        <v>305</v>
      </c>
      <c r="B216" s="395">
        <v>100</v>
      </c>
      <c r="C216" s="395">
        <v>450</v>
      </c>
      <c r="D216" s="395">
        <v>400</v>
      </c>
      <c r="E216" s="186">
        <v>10</v>
      </c>
      <c r="F216" s="186">
        <v>0</v>
      </c>
      <c r="G216" s="402" t="s">
        <v>2541</v>
      </c>
      <c r="H216" s="402" t="s">
        <v>780</v>
      </c>
      <c r="I216" s="395"/>
      <c r="J216" s="395"/>
      <c r="K216" s="408">
        <f t="shared" si="13"/>
        <v>0</v>
      </c>
      <c r="L216" s="408">
        <v>0</v>
      </c>
      <c r="M216" s="408"/>
      <c r="N216" s="408">
        <v>0</v>
      </c>
      <c r="O216" s="464">
        <f>+K216-N216</f>
        <v>0</v>
      </c>
    </row>
    <row r="217" spans="1:15">
      <c r="A217" s="187">
        <v>305</v>
      </c>
      <c r="B217" s="395">
        <v>100</v>
      </c>
      <c r="C217" s="395">
        <v>450</v>
      </c>
      <c r="D217" s="395">
        <v>400</v>
      </c>
      <c r="E217" s="186">
        <v>90</v>
      </c>
      <c r="F217" s="186">
        <v>0</v>
      </c>
      <c r="G217" s="402" t="s">
        <v>2542</v>
      </c>
      <c r="H217" s="402" t="s">
        <v>781</v>
      </c>
      <c r="I217" s="395"/>
      <c r="J217" s="395"/>
      <c r="K217" s="408">
        <f t="shared" si="13"/>
        <v>0</v>
      </c>
      <c r="L217" s="408">
        <v>0</v>
      </c>
      <c r="M217" s="408"/>
      <c r="N217" s="408">
        <v>0</v>
      </c>
      <c r="O217" s="464">
        <f>+K217-N217</f>
        <v>0</v>
      </c>
    </row>
    <row r="218" spans="1:15">
      <c r="A218" s="187">
        <v>305</v>
      </c>
      <c r="B218" s="395">
        <v>100</v>
      </c>
      <c r="C218" s="395">
        <v>450</v>
      </c>
      <c r="D218" s="186">
        <v>500</v>
      </c>
      <c r="E218" s="186">
        <v>0</v>
      </c>
      <c r="F218" s="395">
        <v>0</v>
      </c>
      <c r="G218" s="402" t="s">
        <v>2543</v>
      </c>
      <c r="H218" s="402" t="s">
        <v>724</v>
      </c>
      <c r="I218" s="395" t="s">
        <v>782</v>
      </c>
      <c r="J218" s="395"/>
      <c r="K218" s="408">
        <f t="shared" si="13"/>
        <v>0</v>
      </c>
      <c r="L218" s="408">
        <v>0</v>
      </c>
      <c r="M218" s="408"/>
      <c r="N218" s="408">
        <v>0</v>
      </c>
      <c r="O218" s="464">
        <f>+K218-N218</f>
        <v>0</v>
      </c>
    </row>
    <row r="219" spans="1:15" ht="25.5">
      <c r="A219" s="187">
        <v>305</v>
      </c>
      <c r="B219" s="395">
        <v>100</v>
      </c>
      <c r="C219" s="395">
        <v>450</v>
      </c>
      <c r="D219" s="186">
        <v>600</v>
      </c>
      <c r="E219" s="186">
        <v>0</v>
      </c>
      <c r="F219" s="395">
        <v>0</v>
      </c>
      <c r="G219" s="402" t="s">
        <v>2544</v>
      </c>
      <c r="H219" s="402" t="s">
        <v>710</v>
      </c>
      <c r="I219" s="395" t="s">
        <v>783</v>
      </c>
      <c r="J219" s="395"/>
      <c r="K219" s="408">
        <f t="shared" si="13"/>
        <v>0</v>
      </c>
      <c r="L219" s="408">
        <v>0</v>
      </c>
      <c r="M219" s="408"/>
      <c r="N219" s="408">
        <v>0</v>
      </c>
      <c r="O219" s="464">
        <f>+K219-N219</f>
        <v>0</v>
      </c>
    </row>
    <row r="220" spans="1:15">
      <c r="A220" s="187">
        <v>305</v>
      </c>
      <c r="B220" s="395">
        <v>100</v>
      </c>
      <c r="C220" s="395">
        <v>500</v>
      </c>
      <c r="D220" s="395">
        <v>0</v>
      </c>
      <c r="E220" s="395">
        <v>0</v>
      </c>
      <c r="F220" s="395">
        <v>0</v>
      </c>
      <c r="G220" s="403" t="s">
        <v>2545</v>
      </c>
      <c r="H220" s="403" t="s">
        <v>784</v>
      </c>
      <c r="I220" s="395" t="s">
        <v>785</v>
      </c>
      <c r="J220" s="394"/>
      <c r="K220" s="409">
        <f t="shared" si="13"/>
        <v>0</v>
      </c>
      <c r="L220" s="409">
        <v>0</v>
      </c>
      <c r="M220" s="409"/>
      <c r="N220" s="409">
        <v>0</v>
      </c>
      <c r="O220" s="465"/>
    </row>
    <row r="221" spans="1:15" ht="25.5">
      <c r="A221" s="187">
        <v>305</v>
      </c>
      <c r="B221" s="395">
        <v>100</v>
      </c>
      <c r="C221" s="395">
        <v>500</v>
      </c>
      <c r="D221" s="395">
        <v>100</v>
      </c>
      <c r="E221" s="186">
        <v>0</v>
      </c>
      <c r="F221" s="186">
        <v>0</v>
      </c>
      <c r="G221" s="402" t="s">
        <v>2546</v>
      </c>
      <c r="H221" s="402" t="s">
        <v>658</v>
      </c>
      <c r="I221" s="404" t="s">
        <v>786</v>
      </c>
      <c r="J221" s="404" t="s">
        <v>1538</v>
      </c>
      <c r="K221" s="408">
        <f t="shared" si="13"/>
        <v>0</v>
      </c>
      <c r="L221" s="408">
        <v>0</v>
      </c>
      <c r="M221" s="408"/>
      <c r="N221" s="408">
        <v>0</v>
      </c>
      <c r="O221" s="464">
        <f>+K221-N221</f>
        <v>0</v>
      </c>
    </row>
    <row r="222" spans="1:15">
      <c r="A222" s="187">
        <v>305</v>
      </c>
      <c r="B222" s="395">
        <v>100</v>
      </c>
      <c r="C222" s="395">
        <v>500</v>
      </c>
      <c r="D222" s="186">
        <v>200</v>
      </c>
      <c r="E222" s="186">
        <v>0</v>
      </c>
      <c r="F222" s="395">
        <v>0</v>
      </c>
      <c r="G222" s="402" t="s">
        <v>2547</v>
      </c>
      <c r="H222" s="402" t="s">
        <v>679</v>
      </c>
      <c r="I222" s="395" t="s">
        <v>787</v>
      </c>
      <c r="J222" s="395"/>
      <c r="K222" s="408">
        <f t="shared" si="13"/>
        <v>0</v>
      </c>
      <c r="L222" s="408">
        <v>0</v>
      </c>
      <c r="M222" s="408"/>
      <c r="N222" s="408">
        <v>0</v>
      </c>
      <c r="O222" s="464">
        <f>+K222-N222</f>
        <v>0</v>
      </c>
    </row>
    <row r="223" spans="1:15">
      <c r="A223" s="187">
        <v>305</v>
      </c>
      <c r="B223" s="395">
        <v>100</v>
      </c>
      <c r="C223" s="395">
        <v>500</v>
      </c>
      <c r="D223" s="186">
        <v>300</v>
      </c>
      <c r="E223" s="186">
        <v>0</v>
      </c>
      <c r="F223" s="395">
        <v>0</v>
      </c>
      <c r="G223" s="402" t="s">
        <v>2548</v>
      </c>
      <c r="H223" s="402" t="s">
        <v>669</v>
      </c>
      <c r="I223" s="395" t="s">
        <v>788</v>
      </c>
      <c r="J223" s="395" t="s">
        <v>1583</v>
      </c>
      <c r="K223" s="408">
        <f t="shared" si="13"/>
        <v>0</v>
      </c>
      <c r="L223" s="408">
        <v>0</v>
      </c>
      <c r="M223" s="408"/>
      <c r="N223" s="408">
        <v>0</v>
      </c>
      <c r="O223" s="464">
        <f>+K223-N223</f>
        <v>0</v>
      </c>
    </row>
    <row r="224" spans="1:15">
      <c r="A224" s="187">
        <v>305</v>
      </c>
      <c r="B224" s="395">
        <v>100</v>
      </c>
      <c r="C224" s="395">
        <v>500</v>
      </c>
      <c r="D224" s="186">
        <v>400</v>
      </c>
      <c r="E224" s="186">
        <v>0</v>
      </c>
      <c r="F224" s="395">
        <v>0</v>
      </c>
      <c r="G224" s="402" t="s">
        <v>2549</v>
      </c>
      <c r="H224" s="402" t="s">
        <v>692</v>
      </c>
      <c r="I224" s="395" t="s">
        <v>789</v>
      </c>
      <c r="J224" s="395"/>
      <c r="K224" s="408">
        <f t="shared" si="13"/>
        <v>0</v>
      </c>
      <c r="L224" s="408">
        <v>0</v>
      </c>
      <c r="M224" s="408"/>
      <c r="N224" s="408">
        <v>0</v>
      </c>
      <c r="O224" s="464">
        <f>+K224-N224</f>
        <v>0</v>
      </c>
    </row>
    <row r="225" spans="1:15" ht="25.5">
      <c r="A225" s="187">
        <v>305</v>
      </c>
      <c r="B225" s="395">
        <v>100</v>
      </c>
      <c r="C225" s="395">
        <v>500</v>
      </c>
      <c r="D225" s="186">
        <v>500</v>
      </c>
      <c r="E225" s="186">
        <v>0</v>
      </c>
      <c r="F225" s="395">
        <v>0</v>
      </c>
      <c r="G225" s="402" t="s">
        <v>2550</v>
      </c>
      <c r="H225" s="402" t="s">
        <v>710</v>
      </c>
      <c r="I225" s="395" t="s">
        <v>790</v>
      </c>
      <c r="J225" s="395"/>
      <c r="K225" s="408">
        <f t="shared" si="13"/>
        <v>0</v>
      </c>
      <c r="L225" s="408">
        <v>0</v>
      </c>
      <c r="M225" s="408"/>
      <c r="N225" s="408">
        <v>0</v>
      </c>
      <c r="O225" s="464">
        <f>+K225-N225</f>
        <v>0</v>
      </c>
    </row>
    <row r="226" spans="1:15">
      <c r="A226" s="187">
        <v>305</v>
      </c>
      <c r="B226" s="395">
        <v>100</v>
      </c>
      <c r="C226" s="395">
        <v>550</v>
      </c>
      <c r="D226" s="395">
        <v>0</v>
      </c>
      <c r="E226" s="395">
        <v>0</v>
      </c>
      <c r="F226" s="395">
        <v>0</v>
      </c>
      <c r="G226" s="403" t="s">
        <v>2551</v>
      </c>
      <c r="H226" s="403" t="s">
        <v>791</v>
      </c>
      <c r="I226" s="395" t="s">
        <v>792</v>
      </c>
      <c r="J226" s="394"/>
      <c r="K226" s="409">
        <f t="shared" si="13"/>
        <v>0</v>
      </c>
      <c r="L226" s="409">
        <v>0</v>
      </c>
      <c r="M226" s="409"/>
      <c r="N226" s="409">
        <v>0</v>
      </c>
      <c r="O226" s="465"/>
    </row>
    <row r="227" spans="1:15" ht="25.5">
      <c r="A227" s="187">
        <v>305</v>
      </c>
      <c r="B227" s="395">
        <v>100</v>
      </c>
      <c r="C227" s="395">
        <v>550</v>
      </c>
      <c r="D227" s="395">
        <v>100</v>
      </c>
      <c r="E227" s="186">
        <v>0</v>
      </c>
      <c r="F227" s="186">
        <v>0</v>
      </c>
      <c r="G227" s="402" t="s">
        <v>2552</v>
      </c>
      <c r="H227" s="402" t="s">
        <v>658</v>
      </c>
      <c r="I227" s="404" t="s">
        <v>793</v>
      </c>
      <c r="J227" s="404" t="s">
        <v>1538</v>
      </c>
      <c r="K227" s="408">
        <f t="shared" si="13"/>
        <v>0</v>
      </c>
      <c r="L227" s="408">
        <v>0</v>
      </c>
      <c r="M227" s="408"/>
      <c r="N227" s="408">
        <v>0</v>
      </c>
      <c r="O227" s="464">
        <f>+K227-N227</f>
        <v>0</v>
      </c>
    </row>
    <row r="228" spans="1:15">
      <c r="A228" s="187">
        <v>305</v>
      </c>
      <c r="B228" s="395">
        <v>100</v>
      </c>
      <c r="C228" s="395">
        <v>550</v>
      </c>
      <c r="D228" s="186">
        <v>200</v>
      </c>
      <c r="E228" s="186">
        <v>0</v>
      </c>
      <c r="F228" s="395">
        <v>0</v>
      </c>
      <c r="G228" s="402" t="s">
        <v>2553</v>
      </c>
      <c r="H228" s="402" t="s">
        <v>679</v>
      </c>
      <c r="I228" s="395" t="s">
        <v>794</v>
      </c>
      <c r="J228" s="395"/>
      <c r="K228" s="408">
        <f t="shared" si="13"/>
        <v>0</v>
      </c>
      <c r="L228" s="408">
        <v>0</v>
      </c>
      <c r="M228" s="408"/>
      <c r="N228" s="408">
        <v>0</v>
      </c>
      <c r="O228" s="464">
        <f>+K228-N228</f>
        <v>0</v>
      </c>
    </row>
    <row r="229" spans="1:15">
      <c r="A229" s="187">
        <v>305</v>
      </c>
      <c r="B229" s="395">
        <v>100</v>
      </c>
      <c r="C229" s="395">
        <v>550</v>
      </c>
      <c r="D229" s="186">
        <v>300</v>
      </c>
      <c r="E229" s="186">
        <v>0</v>
      </c>
      <c r="F229" s="395">
        <v>0</v>
      </c>
      <c r="G229" s="402" t="s">
        <v>2554</v>
      </c>
      <c r="H229" s="402" t="s">
        <v>669</v>
      </c>
      <c r="I229" s="395" t="s">
        <v>795</v>
      </c>
      <c r="J229" s="395" t="s">
        <v>1583</v>
      </c>
      <c r="K229" s="408">
        <f t="shared" si="13"/>
        <v>0</v>
      </c>
      <c r="L229" s="408">
        <v>0</v>
      </c>
      <c r="M229" s="408"/>
      <c r="N229" s="408">
        <v>0</v>
      </c>
      <c r="O229" s="464">
        <f>+K229-N229</f>
        <v>0</v>
      </c>
    </row>
    <row r="230" spans="1:15">
      <c r="A230" s="187">
        <v>305</v>
      </c>
      <c r="B230" s="395">
        <v>100</v>
      </c>
      <c r="C230" s="395">
        <v>550</v>
      </c>
      <c r="D230" s="395">
        <v>400</v>
      </c>
      <c r="E230" s="395">
        <v>0</v>
      </c>
      <c r="F230" s="395">
        <v>0</v>
      </c>
      <c r="G230" s="403" t="s">
        <v>2555</v>
      </c>
      <c r="H230" s="403" t="s">
        <v>692</v>
      </c>
      <c r="I230" s="395" t="s">
        <v>796</v>
      </c>
      <c r="J230" s="394"/>
      <c r="K230" s="409">
        <f t="shared" si="13"/>
        <v>0</v>
      </c>
      <c r="L230" s="409">
        <v>0</v>
      </c>
      <c r="M230" s="409"/>
      <c r="N230" s="409">
        <v>0</v>
      </c>
      <c r="O230" s="465"/>
    </row>
    <row r="231" spans="1:15">
      <c r="A231" s="187">
        <v>305</v>
      </c>
      <c r="B231" s="395">
        <v>100</v>
      </c>
      <c r="C231" s="395">
        <v>550</v>
      </c>
      <c r="D231" s="395">
        <v>400</v>
      </c>
      <c r="E231" s="186">
        <v>10</v>
      </c>
      <c r="F231" s="188">
        <v>0</v>
      </c>
      <c r="G231" s="402" t="s">
        <v>2556</v>
      </c>
      <c r="H231" s="402" t="s">
        <v>797</v>
      </c>
      <c r="I231" s="395"/>
      <c r="J231" s="395"/>
      <c r="K231" s="408">
        <f t="shared" si="13"/>
        <v>0</v>
      </c>
      <c r="L231" s="408">
        <v>0</v>
      </c>
      <c r="M231" s="408"/>
      <c r="N231" s="408">
        <v>0</v>
      </c>
      <c r="O231" s="464">
        <f>+K231-N231</f>
        <v>0</v>
      </c>
    </row>
    <row r="232" spans="1:15">
      <c r="A232" s="187">
        <v>305</v>
      </c>
      <c r="B232" s="395">
        <v>100</v>
      </c>
      <c r="C232" s="395">
        <v>550</v>
      </c>
      <c r="D232" s="395">
        <v>400</v>
      </c>
      <c r="E232" s="186">
        <v>20</v>
      </c>
      <c r="F232" s="188">
        <v>0</v>
      </c>
      <c r="G232" s="402" t="s">
        <v>2557</v>
      </c>
      <c r="H232" s="402" t="s">
        <v>798</v>
      </c>
      <c r="I232" s="395"/>
      <c r="J232" s="395"/>
      <c r="K232" s="408">
        <f t="shared" si="13"/>
        <v>97519.14</v>
      </c>
      <c r="L232" s="408">
        <v>97519.14</v>
      </c>
      <c r="M232" s="408"/>
      <c r="N232" s="408">
        <v>105127.06</v>
      </c>
      <c r="O232" s="464">
        <f>+K232-N232</f>
        <v>-7607.9199999999983</v>
      </c>
    </row>
    <row r="233" spans="1:15">
      <c r="A233" s="187">
        <v>305</v>
      </c>
      <c r="B233" s="395">
        <v>100</v>
      </c>
      <c r="C233" s="395">
        <v>550</v>
      </c>
      <c r="D233" s="395">
        <v>400</v>
      </c>
      <c r="E233" s="186">
        <v>30</v>
      </c>
      <c r="F233" s="188">
        <v>0</v>
      </c>
      <c r="G233" s="402" t="s">
        <v>2558</v>
      </c>
      <c r="H233" s="402" t="s">
        <v>799</v>
      </c>
      <c r="I233" s="395"/>
      <c r="J233" s="395"/>
      <c r="K233" s="408">
        <f t="shared" si="13"/>
        <v>0</v>
      </c>
      <c r="L233" s="408">
        <v>0</v>
      </c>
      <c r="M233" s="408"/>
      <c r="N233" s="408">
        <v>0</v>
      </c>
      <c r="O233" s="464">
        <f>+K233-N233</f>
        <v>0</v>
      </c>
    </row>
    <row r="234" spans="1:15">
      <c r="A234" s="187">
        <v>305</v>
      </c>
      <c r="B234" s="395">
        <v>100</v>
      </c>
      <c r="C234" s="395">
        <v>550</v>
      </c>
      <c r="D234" s="395">
        <v>400</v>
      </c>
      <c r="E234" s="186">
        <v>40</v>
      </c>
      <c r="F234" s="188">
        <v>0</v>
      </c>
      <c r="G234" s="402" t="s">
        <v>2559</v>
      </c>
      <c r="H234" s="402" t="s">
        <v>800</v>
      </c>
      <c r="I234" s="395"/>
      <c r="J234" s="395"/>
      <c r="K234" s="408">
        <f t="shared" si="13"/>
        <v>0</v>
      </c>
      <c r="L234" s="408">
        <v>0</v>
      </c>
      <c r="M234" s="408"/>
      <c r="N234" s="408">
        <v>0</v>
      </c>
      <c r="O234" s="464">
        <f>+K234-N234</f>
        <v>0</v>
      </c>
    </row>
    <row r="235" spans="1:15">
      <c r="A235" s="187">
        <v>305</v>
      </c>
      <c r="B235" s="395">
        <v>100</v>
      </c>
      <c r="C235" s="395">
        <v>600</v>
      </c>
      <c r="D235" s="395">
        <v>0</v>
      </c>
      <c r="E235" s="395">
        <v>0</v>
      </c>
      <c r="F235" s="395">
        <v>0</v>
      </c>
      <c r="G235" s="403" t="s">
        <v>2560</v>
      </c>
      <c r="H235" s="403" t="s">
        <v>801</v>
      </c>
      <c r="I235" s="404" t="s">
        <v>802</v>
      </c>
      <c r="J235" s="406"/>
      <c r="K235" s="409">
        <f t="shared" si="13"/>
        <v>0</v>
      </c>
      <c r="L235" s="409">
        <v>0</v>
      </c>
      <c r="M235" s="409"/>
      <c r="N235" s="409">
        <v>0</v>
      </c>
      <c r="O235" s="465"/>
    </row>
    <row r="236" spans="1:15" ht="25.5">
      <c r="A236" s="187">
        <v>305</v>
      </c>
      <c r="B236" s="395">
        <v>100</v>
      </c>
      <c r="C236" s="395">
        <v>600</v>
      </c>
      <c r="D236" s="395">
        <v>100</v>
      </c>
      <c r="E236" s="186">
        <v>0</v>
      </c>
      <c r="F236" s="186">
        <v>0</v>
      </c>
      <c r="G236" s="403" t="s">
        <v>2561</v>
      </c>
      <c r="H236" s="403" t="s">
        <v>658</v>
      </c>
      <c r="I236" s="404" t="s">
        <v>803</v>
      </c>
      <c r="J236" s="406" t="s">
        <v>1538</v>
      </c>
      <c r="K236" s="409">
        <f t="shared" si="13"/>
        <v>0</v>
      </c>
      <c r="L236" s="409">
        <v>0</v>
      </c>
      <c r="M236" s="409"/>
      <c r="N236" s="409">
        <v>0</v>
      </c>
      <c r="O236" s="465"/>
    </row>
    <row r="237" spans="1:15">
      <c r="A237" s="187">
        <v>305</v>
      </c>
      <c r="B237" s="395">
        <v>100</v>
      </c>
      <c r="C237" s="395">
        <v>600</v>
      </c>
      <c r="D237" s="395">
        <v>100</v>
      </c>
      <c r="E237" s="186">
        <v>10</v>
      </c>
      <c r="F237" s="186">
        <v>0</v>
      </c>
      <c r="G237" s="402" t="s">
        <v>2562</v>
      </c>
      <c r="H237" s="402" t="s">
        <v>804</v>
      </c>
      <c r="I237" s="404" t="s">
        <v>805</v>
      </c>
      <c r="J237" s="406" t="s">
        <v>1538</v>
      </c>
      <c r="K237" s="410">
        <f t="shared" si="13"/>
        <v>0</v>
      </c>
      <c r="L237" s="410">
        <v>0</v>
      </c>
      <c r="M237" s="410"/>
      <c r="N237" s="410">
        <v>0</v>
      </c>
      <c r="O237" s="466">
        <f>+K237-N237</f>
        <v>0</v>
      </c>
    </row>
    <row r="238" spans="1:15">
      <c r="A238" s="187">
        <v>305</v>
      </c>
      <c r="B238" s="395">
        <v>100</v>
      </c>
      <c r="C238" s="395">
        <v>600</v>
      </c>
      <c r="D238" s="395">
        <v>100</v>
      </c>
      <c r="E238" s="186">
        <v>20</v>
      </c>
      <c r="F238" s="186">
        <v>0</v>
      </c>
      <c r="G238" s="402" t="s">
        <v>2563</v>
      </c>
      <c r="H238" s="402" t="s">
        <v>806</v>
      </c>
      <c r="I238" s="404" t="s">
        <v>807</v>
      </c>
      <c r="J238" s="406" t="s">
        <v>1538</v>
      </c>
      <c r="K238" s="410">
        <f t="shared" si="13"/>
        <v>0</v>
      </c>
      <c r="L238" s="410">
        <v>0</v>
      </c>
      <c r="M238" s="410"/>
      <c r="N238" s="410">
        <v>0</v>
      </c>
      <c r="O238" s="466">
        <f>+K238-N238</f>
        <v>0</v>
      </c>
    </row>
    <row r="239" spans="1:15">
      <c r="A239" s="187">
        <v>305</v>
      </c>
      <c r="B239" s="395">
        <v>100</v>
      </c>
      <c r="C239" s="395">
        <v>600</v>
      </c>
      <c r="D239" s="395">
        <v>200</v>
      </c>
      <c r="E239" s="395">
        <v>0</v>
      </c>
      <c r="F239" s="395">
        <v>0</v>
      </c>
      <c r="G239" s="414" t="s">
        <v>2564</v>
      </c>
      <c r="H239" s="414" t="s">
        <v>808</v>
      </c>
      <c r="I239" s="395" t="s">
        <v>809</v>
      </c>
      <c r="J239" s="394"/>
      <c r="K239" s="409">
        <f t="shared" si="13"/>
        <v>0</v>
      </c>
      <c r="L239" s="409">
        <v>0</v>
      </c>
      <c r="M239" s="409"/>
      <c r="N239" s="409">
        <v>0</v>
      </c>
      <c r="O239" s="465"/>
    </row>
    <row r="240" spans="1:15">
      <c r="A240" s="187">
        <v>305</v>
      </c>
      <c r="B240" s="395">
        <v>100</v>
      </c>
      <c r="C240" s="395">
        <v>600</v>
      </c>
      <c r="D240" s="395">
        <v>200</v>
      </c>
      <c r="E240" s="186">
        <v>10</v>
      </c>
      <c r="F240" s="188">
        <v>0</v>
      </c>
      <c r="G240" s="402" t="s">
        <v>2565</v>
      </c>
      <c r="H240" s="402" t="s">
        <v>810</v>
      </c>
      <c r="I240" s="395"/>
      <c r="J240" s="395"/>
      <c r="K240" s="408">
        <f t="shared" si="13"/>
        <v>0</v>
      </c>
      <c r="L240" s="408">
        <v>0</v>
      </c>
      <c r="M240" s="408"/>
      <c r="N240" s="408">
        <v>0</v>
      </c>
      <c r="O240" s="464">
        <f t="shared" ref="O240:O245" si="14">+K240-N240</f>
        <v>0</v>
      </c>
    </row>
    <row r="241" spans="1:15" ht="25.5">
      <c r="A241" s="187">
        <v>305</v>
      </c>
      <c r="B241" s="395">
        <v>100</v>
      </c>
      <c r="C241" s="395">
        <v>600</v>
      </c>
      <c r="D241" s="395">
        <v>200</v>
      </c>
      <c r="E241" s="186">
        <v>20</v>
      </c>
      <c r="F241" s="188">
        <v>0</v>
      </c>
      <c r="G241" s="402" t="s">
        <v>2566</v>
      </c>
      <c r="H241" s="402" t="s">
        <v>811</v>
      </c>
      <c r="I241" s="395"/>
      <c r="J241" s="395"/>
      <c r="K241" s="408">
        <f t="shared" si="13"/>
        <v>0</v>
      </c>
      <c r="L241" s="408">
        <v>0</v>
      </c>
      <c r="M241" s="408"/>
      <c r="N241" s="408">
        <v>0</v>
      </c>
      <c r="O241" s="464">
        <f t="shared" si="14"/>
        <v>0</v>
      </c>
    </row>
    <row r="242" spans="1:15">
      <c r="A242" s="187">
        <v>305</v>
      </c>
      <c r="B242" s="395">
        <v>100</v>
      </c>
      <c r="C242" s="395">
        <v>600</v>
      </c>
      <c r="D242" s="395">
        <v>200</v>
      </c>
      <c r="E242" s="186">
        <v>30</v>
      </c>
      <c r="F242" s="188">
        <v>0</v>
      </c>
      <c r="G242" s="402" t="s">
        <v>2567</v>
      </c>
      <c r="H242" s="402" t="s">
        <v>812</v>
      </c>
      <c r="I242" s="395"/>
      <c r="J242" s="395"/>
      <c r="K242" s="408">
        <f t="shared" si="13"/>
        <v>0</v>
      </c>
      <c r="L242" s="408">
        <v>0</v>
      </c>
      <c r="M242" s="408"/>
      <c r="N242" s="408">
        <v>0</v>
      </c>
      <c r="O242" s="464">
        <f t="shared" si="14"/>
        <v>0</v>
      </c>
    </row>
    <row r="243" spans="1:15" ht="25.5">
      <c r="A243" s="187">
        <v>305</v>
      </c>
      <c r="B243" s="395">
        <v>100</v>
      </c>
      <c r="C243" s="395">
        <v>600</v>
      </c>
      <c r="D243" s="395">
        <v>200</v>
      </c>
      <c r="E243" s="186">
        <v>90</v>
      </c>
      <c r="F243" s="188">
        <v>0</v>
      </c>
      <c r="G243" s="402" t="s">
        <v>2568</v>
      </c>
      <c r="H243" s="402" t="s">
        <v>813</v>
      </c>
      <c r="I243" s="395"/>
      <c r="J243" s="395"/>
      <c r="K243" s="408">
        <f t="shared" si="13"/>
        <v>0</v>
      </c>
      <c r="L243" s="408">
        <v>0</v>
      </c>
      <c r="M243" s="408"/>
      <c r="N243" s="408">
        <v>0</v>
      </c>
      <c r="O243" s="464">
        <f t="shared" si="14"/>
        <v>0</v>
      </c>
    </row>
    <row r="244" spans="1:15" ht="38.25">
      <c r="A244" s="187">
        <v>305</v>
      </c>
      <c r="B244" s="395">
        <v>100</v>
      </c>
      <c r="C244" s="395">
        <v>600</v>
      </c>
      <c r="D244" s="395">
        <v>250</v>
      </c>
      <c r="E244" s="186">
        <v>0</v>
      </c>
      <c r="F244" s="188">
        <v>0</v>
      </c>
      <c r="G244" s="402" t="s">
        <v>2569</v>
      </c>
      <c r="H244" s="402" t="s">
        <v>814</v>
      </c>
      <c r="I244" s="395" t="s">
        <v>815</v>
      </c>
      <c r="J244" s="395" t="s">
        <v>1583</v>
      </c>
      <c r="K244" s="408">
        <f t="shared" si="13"/>
        <v>0</v>
      </c>
      <c r="L244" s="408">
        <v>0</v>
      </c>
      <c r="M244" s="408"/>
      <c r="N244" s="408">
        <v>0</v>
      </c>
      <c r="O244" s="464">
        <f t="shared" si="14"/>
        <v>0</v>
      </c>
    </row>
    <row r="245" spans="1:15" ht="25.5">
      <c r="A245" s="187">
        <v>305</v>
      </c>
      <c r="B245" s="395">
        <v>100</v>
      </c>
      <c r="C245" s="395">
        <v>600</v>
      </c>
      <c r="D245" s="186">
        <v>300</v>
      </c>
      <c r="E245" s="186">
        <v>0</v>
      </c>
      <c r="F245" s="395">
        <v>0</v>
      </c>
      <c r="G245" s="402" t="s">
        <v>2570</v>
      </c>
      <c r="H245" s="402" t="s">
        <v>816</v>
      </c>
      <c r="I245" s="395" t="s">
        <v>817</v>
      </c>
      <c r="J245" s="395" t="s">
        <v>1587</v>
      </c>
      <c r="K245" s="408">
        <f t="shared" si="13"/>
        <v>463815.62</v>
      </c>
      <c r="L245" s="408">
        <v>463815.62</v>
      </c>
      <c r="M245" s="408"/>
      <c r="N245" s="408">
        <v>500000</v>
      </c>
      <c r="O245" s="464">
        <f t="shared" si="14"/>
        <v>-36184.380000000005</v>
      </c>
    </row>
    <row r="246" spans="1:15">
      <c r="A246" s="187">
        <v>305</v>
      </c>
      <c r="B246" s="395">
        <v>100</v>
      </c>
      <c r="C246" s="395">
        <v>600</v>
      </c>
      <c r="D246" s="395">
        <v>400</v>
      </c>
      <c r="E246" s="395">
        <v>0</v>
      </c>
      <c r="F246" s="395">
        <v>0</v>
      </c>
      <c r="G246" s="414" t="s">
        <v>2571</v>
      </c>
      <c r="H246" s="414" t="s">
        <v>720</v>
      </c>
      <c r="I246" s="395" t="s">
        <v>818</v>
      </c>
      <c r="J246" s="394"/>
      <c r="K246" s="409">
        <f t="shared" si="13"/>
        <v>0</v>
      </c>
      <c r="L246" s="409">
        <v>0</v>
      </c>
      <c r="M246" s="409"/>
      <c r="N246" s="409">
        <v>0</v>
      </c>
      <c r="O246" s="465"/>
    </row>
    <row r="247" spans="1:15">
      <c r="A247" s="187">
        <v>305</v>
      </c>
      <c r="B247" s="395">
        <v>100</v>
      </c>
      <c r="C247" s="395">
        <v>600</v>
      </c>
      <c r="D247" s="395">
        <v>400</v>
      </c>
      <c r="E247" s="186">
        <v>10</v>
      </c>
      <c r="F247" s="188">
        <v>0</v>
      </c>
      <c r="G247" s="402" t="s">
        <v>2572</v>
      </c>
      <c r="H247" s="402" t="s">
        <v>819</v>
      </c>
      <c r="I247" s="395"/>
      <c r="J247" s="395"/>
      <c r="K247" s="408">
        <f t="shared" si="13"/>
        <v>0</v>
      </c>
      <c r="L247" s="408">
        <v>0</v>
      </c>
      <c r="M247" s="408"/>
      <c r="N247" s="408">
        <v>0</v>
      </c>
      <c r="O247" s="464">
        <f t="shared" ref="O247:O254" si="15">+K247-N247</f>
        <v>0</v>
      </c>
    </row>
    <row r="248" spans="1:15">
      <c r="A248" s="187">
        <v>305</v>
      </c>
      <c r="B248" s="395">
        <v>100</v>
      </c>
      <c r="C248" s="395">
        <v>600</v>
      </c>
      <c r="D248" s="395">
        <v>400</v>
      </c>
      <c r="E248" s="186">
        <v>20</v>
      </c>
      <c r="F248" s="188">
        <v>0</v>
      </c>
      <c r="G248" s="402" t="s">
        <v>2573</v>
      </c>
      <c r="H248" s="402" t="s">
        <v>820</v>
      </c>
      <c r="I248" s="395"/>
      <c r="J248" s="395"/>
      <c r="K248" s="408">
        <f t="shared" si="13"/>
        <v>0</v>
      </c>
      <c r="L248" s="408">
        <v>0</v>
      </c>
      <c r="M248" s="408"/>
      <c r="N248" s="408">
        <v>0</v>
      </c>
      <c r="O248" s="464">
        <f t="shared" si="15"/>
        <v>0</v>
      </c>
    </row>
    <row r="249" spans="1:15">
      <c r="A249" s="187">
        <v>305</v>
      </c>
      <c r="B249" s="395">
        <v>100</v>
      </c>
      <c r="C249" s="395">
        <v>600</v>
      </c>
      <c r="D249" s="395">
        <v>400</v>
      </c>
      <c r="E249" s="186">
        <v>30</v>
      </c>
      <c r="F249" s="188">
        <v>0</v>
      </c>
      <c r="G249" s="402" t="s">
        <v>2574</v>
      </c>
      <c r="H249" s="402" t="s">
        <v>810</v>
      </c>
      <c r="I249" s="395"/>
      <c r="J249" s="395"/>
      <c r="K249" s="408">
        <f t="shared" si="13"/>
        <v>0</v>
      </c>
      <c r="L249" s="408">
        <v>0</v>
      </c>
      <c r="M249" s="408"/>
      <c r="N249" s="408">
        <v>0</v>
      </c>
      <c r="O249" s="464">
        <f t="shared" si="15"/>
        <v>0</v>
      </c>
    </row>
    <row r="250" spans="1:15" ht="25.5">
      <c r="A250" s="187">
        <v>305</v>
      </c>
      <c r="B250" s="395">
        <v>100</v>
      </c>
      <c r="C250" s="395">
        <v>600</v>
      </c>
      <c r="D250" s="395">
        <v>400</v>
      </c>
      <c r="E250" s="186">
        <v>40</v>
      </c>
      <c r="F250" s="188">
        <v>0</v>
      </c>
      <c r="G250" s="402" t="s">
        <v>2575</v>
      </c>
      <c r="H250" s="402" t="s">
        <v>811</v>
      </c>
      <c r="I250" s="395"/>
      <c r="J250" s="395"/>
      <c r="K250" s="408">
        <f t="shared" si="13"/>
        <v>0</v>
      </c>
      <c r="L250" s="408">
        <v>0</v>
      </c>
      <c r="M250" s="408"/>
      <c r="N250" s="408">
        <v>0</v>
      </c>
      <c r="O250" s="464">
        <f t="shared" si="15"/>
        <v>0</v>
      </c>
    </row>
    <row r="251" spans="1:15">
      <c r="A251" s="187">
        <v>305</v>
      </c>
      <c r="B251" s="395">
        <v>100</v>
      </c>
      <c r="C251" s="395">
        <v>600</v>
      </c>
      <c r="D251" s="395">
        <v>400</v>
      </c>
      <c r="E251" s="186">
        <v>50</v>
      </c>
      <c r="F251" s="188">
        <v>0</v>
      </c>
      <c r="G251" s="402" t="s">
        <v>2576</v>
      </c>
      <c r="H251" s="402" t="s">
        <v>812</v>
      </c>
      <c r="I251" s="395"/>
      <c r="J251" s="395"/>
      <c r="K251" s="408">
        <f t="shared" si="13"/>
        <v>0</v>
      </c>
      <c r="L251" s="408">
        <v>0</v>
      </c>
      <c r="M251" s="408"/>
      <c r="N251" s="408">
        <v>0</v>
      </c>
      <c r="O251" s="464">
        <f t="shared" si="15"/>
        <v>0</v>
      </c>
    </row>
    <row r="252" spans="1:15" ht="25.5">
      <c r="A252" s="187">
        <v>305</v>
      </c>
      <c r="B252" s="395">
        <v>100</v>
      </c>
      <c r="C252" s="395">
        <v>600</v>
      </c>
      <c r="D252" s="395">
        <v>400</v>
      </c>
      <c r="E252" s="186">
        <v>60</v>
      </c>
      <c r="F252" s="188">
        <v>0</v>
      </c>
      <c r="G252" s="402" t="s">
        <v>2577</v>
      </c>
      <c r="H252" s="402" t="s">
        <v>821</v>
      </c>
      <c r="I252" s="395"/>
      <c r="J252" s="395"/>
      <c r="K252" s="408">
        <f t="shared" si="13"/>
        <v>0</v>
      </c>
      <c r="L252" s="408">
        <v>0</v>
      </c>
      <c r="M252" s="408"/>
      <c r="N252" s="408">
        <v>0</v>
      </c>
      <c r="O252" s="464">
        <f t="shared" si="15"/>
        <v>0</v>
      </c>
    </row>
    <row r="253" spans="1:15">
      <c r="A253" s="187">
        <v>305</v>
      </c>
      <c r="B253" s="395">
        <v>100</v>
      </c>
      <c r="C253" s="395">
        <v>600</v>
      </c>
      <c r="D253" s="395">
        <v>400</v>
      </c>
      <c r="E253" s="186">
        <v>70</v>
      </c>
      <c r="F253" s="188">
        <v>0</v>
      </c>
      <c r="G253" s="402" t="s">
        <v>2578</v>
      </c>
      <c r="H253" s="402" t="s">
        <v>822</v>
      </c>
      <c r="I253" s="395"/>
      <c r="J253" s="395"/>
      <c r="K253" s="408">
        <f t="shared" si="13"/>
        <v>0</v>
      </c>
      <c r="L253" s="408">
        <v>0</v>
      </c>
      <c r="M253" s="408"/>
      <c r="N253" s="408">
        <v>0</v>
      </c>
      <c r="O253" s="464">
        <f t="shared" si="15"/>
        <v>0</v>
      </c>
    </row>
    <row r="254" spans="1:15">
      <c r="A254" s="187">
        <v>305</v>
      </c>
      <c r="B254" s="395">
        <v>100</v>
      </c>
      <c r="C254" s="395">
        <v>600</v>
      </c>
      <c r="D254" s="395">
        <v>400</v>
      </c>
      <c r="E254" s="186">
        <v>90</v>
      </c>
      <c r="F254" s="188">
        <v>0</v>
      </c>
      <c r="G254" s="402" t="s">
        <v>2579</v>
      </c>
      <c r="H254" s="402" t="s">
        <v>823</v>
      </c>
      <c r="I254" s="395"/>
      <c r="J254" s="395"/>
      <c r="K254" s="408">
        <f t="shared" si="13"/>
        <v>0</v>
      </c>
      <c r="L254" s="408">
        <v>0</v>
      </c>
      <c r="M254" s="408"/>
      <c r="N254" s="408">
        <v>0</v>
      </c>
      <c r="O254" s="464">
        <f t="shared" si="15"/>
        <v>0</v>
      </c>
    </row>
    <row r="255" spans="1:15">
      <c r="A255" s="187">
        <v>305</v>
      </c>
      <c r="B255" s="395">
        <v>100</v>
      </c>
      <c r="C255" s="395">
        <v>600</v>
      </c>
      <c r="D255" s="395">
        <v>500</v>
      </c>
      <c r="E255" s="395">
        <v>0</v>
      </c>
      <c r="F255" s="395">
        <v>0</v>
      </c>
      <c r="G255" s="414" t="s">
        <v>2580</v>
      </c>
      <c r="H255" s="414" t="s">
        <v>724</v>
      </c>
      <c r="I255" s="395" t="s">
        <v>824</v>
      </c>
      <c r="J255" s="394"/>
      <c r="K255" s="409">
        <f t="shared" si="13"/>
        <v>0</v>
      </c>
      <c r="L255" s="409">
        <v>0</v>
      </c>
      <c r="M255" s="409"/>
      <c r="N255" s="409">
        <v>0</v>
      </c>
      <c r="O255" s="465"/>
    </row>
    <row r="256" spans="1:15" ht="25.5">
      <c r="A256" s="187">
        <v>305</v>
      </c>
      <c r="B256" s="395">
        <v>100</v>
      </c>
      <c r="C256" s="395">
        <v>600</v>
      </c>
      <c r="D256" s="395">
        <v>500</v>
      </c>
      <c r="E256" s="186">
        <v>10</v>
      </c>
      <c r="F256" s="188">
        <v>0</v>
      </c>
      <c r="G256" s="402" t="s">
        <v>2581</v>
      </c>
      <c r="H256" s="402" t="s">
        <v>821</v>
      </c>
      <c r="I256" s="395"/>
      <c r="J256" s="395"/>
      <c r="K256" s="408">
        <f t="shared" si="13"/>
        <v>0</v>
      </c>
      <c r="L256" s="408">
        <v>0</v>
      </c>
      <c r="M256" s="408"/>
      <c r="N256" s="408">
        <v>0</v>
      </c>
      <c r="O256" s="464">
        <f>+K256-N256</f>
        <v>0</v>
      </c>
    </row>
    <row r="257" spans="1:15">
      <c r="A257" s="187">
        <v>305</v>
      </c>
      <c r="B257" s="395">
        <v>100</v>
      </c>
      <c r="C257" s="395">
        <v>600</v>
      </c>
      <c r="D257" s="395">
        <v>500</v>
      </c>
      <c r="E257" s="186">
        <v>90</v>
      </c>
      <c r="F257" s="188">
        <v>0</v>
      </c>
      <c r="G257" s="402" t="s">
        <v>2582</v>
      </c>
      <c r="H257" s="402" t="s">
        <v>825</v>
      </c>
      <c r="I257" s="395"/>
      <c r="J257" s="395"/>
      <c r="K257" s="408">
        <f t="shared" si="13"/>
        <v>0</v>
      </c>
      <c r="L257" s="408">
        <v>0</v>
      </c>
      <c r="M257" s="408"/>
      <c r="N257" s="408">
        <v>0</v>
      </c>
      <c r="O257" s="464">
        <f>+K257-N257</f>
        <v>0</v>
      </c>
    </row>
    <row r="258" spans="1:15" ht="25.5">
      <c r="A258" s="187">
        <v>305</v>
      </c>
      <c r="B258" s="395">
        <v>100</v>
      </c>
      <c r="C258" s="395">
        <v>650</v>
      </c>
      <c r="D258" s="395">
        <v>0</v>
      </c>
      <c r="E258" s="395">
        <v>0</v>
      </c>
      <c r="F258" s="395">
        <v>0</v>
      </c>
      <c r="G258" s="403" t="s">
        <v>2583</v>
      </c>
      <c r="H258" s="403" t="s">
        <v>826</v>
      </c>
      <c r="I258" s="395" t="s">
        <v>827</v>
      </c>
      <c r="J258" s="394"/>
      <c r="K258" s="409">
        <f t="shared" si="13"/>
        <v>0</v>
      </c>
      <c r="L258" s="409">
        <v>0</v>
      </c>
      <c r="M258" s="409"/>
      <c r="N258" s="409">
        <v>0</v>
      </c>
      <c r="O258" s="465"/>
    </row>
    <row r="259" spans="1:15" ht="25.5">
      <c r="A259" s="187">
        <v>305</v>
      </c>
      <c r="B259" s="395">
        <v>100</v>
      </c>
      <c r="C259" s="395">
        <v>650</v>
      </c>
      <c r="D259" s="186">
        <v>100</v>
      </c>
      <c r="E259" s="186">
        <v>0</v>
      </c>
      <c r="F259" s="395">
        <v>0</v>
      </c>
      <c r="G259" s="402" t="s">
        <v>2584</v>
      </c>
      <c r="H259" s="402" t="s">
        <v>828</v>
      </c>
      <c r="I259" s="395" t="s">
        <v>829</v>
      </c>
      <c r="J259" s="395"/>
      <c r="K259" s="408">
        <f t="shared" si="13"/>
        <v>23209</v>
      </c>
      <c r="L259" s="408">
        <v>23209</v>
      </c>
      <c r="M259" s="408"/>
      <c r="N259" s="408">
        <v>23209</v>
      </c>
      <c r="O259" s="464">
        <f>+K259-N259</f>
        <v>0</v>
      </c>
    </row>
    <row r="260" spans="1:15" ht="25.5">
      <c r="A260" s="187">
        <v>305</v>
      </c>
      <c r="B260" s="395">
        <v>100</v>
      </c>
      <c r="C260" s="395">
        <v>650</v>
      </c>
      <c r="D260" s="186">
        <v>200</v>
      </c>
      <c r="E260" s="186">
        <v>0</v>
      </c>
      <c r="F260" s="395">
        <v>0</v>
      </c>
      <c r="G260" s="402" t="s">
        <v>2585</v>
      </c>
      <c r="H260" s="402" t="s">
        <v>830</v>
      </c>
      <c r="I260" s="395" t="s">
        <v>831</v>
      </c>
      <c r="J260" s="395"/>
      <c r="K260" s="408">
        <f t="shared" si="13"/>
        <v>448671</v>
      </c>
      <c r="L260" s="408">
        <v>448671</v>
      </c>
      <c r="M260" s="408"/>
      <c r="N260" s="408">
        <v>448671</v>
      </c>
      <c r="O260" s="464">
        <f>+K260-N260</f>
        <v>0</v>
      </c>
    </row>
    <row r="261" spans="1:15" ht="25.5">
      <c r="A261" s="187">
        <v>305</v>
      </c>
      <c r="B261" s="395">
        <v>100</v>
      </c>
      <c r="C261" s="395">
        <v>650</v>
      </c>
      <c r="D261" s="186">
        <v>300</v>
      </c>
      <c r="E261" s="186">
        <v>0</v>
      </c>
      <c r="F261" s="395">
        <v>0</v>
      </c>
      <c r="G261" s="402" t="s">
        <v>2586</v>
      </c>
      <c r="H261" s="402" t="s">
        <v>832</v>
      </c>
      <c r="I261" s="395" t="s">
        <v>833</v>
      </c>
      <c r="J261" s="395"/>
      <c r="K261" s="408">
        <f t="shared" si="13"/>
        <v>0</v>
      </c>
      <c r="L261" s="408">
        <v>0</v>
      </c>
      <c r="M261" s="408"/>
      <c r="N261" s="408">
        <v>0</v>
      </c>
      <c r="O261" s="464">
        <f>+K261-N261</f>
        <v>0</v>
      </c>
    </row>
    <row r="262" spans="1:15" ht="38.25">
      <c r="A262" s="187">
        <v>305</v>
      </c>
      <c r="B262" s="395">
        <v>100</v>
      </c>
      <c r="C262" s="395">
        <v>650</v>
      </c>
      <c r="D262" s="395">
        <v>400</v>
      </c>
      <c r="E262" s="395">
        <v>0</v>
      </c>
      <c r="F262" s="395">
        <v>0</v>
      </c>
      <c r="G262" s="403" t="s">
        <v>2587</v>
      </c>
      <c r="H262" s="403" t="s">
        <v>834</v>
      </c>
      <c r="I262" s="395" t="s">
        <v>835</v>
      </c>
      <c r="J262" s="394"/>
      <c r="K262" s="409">
        <f t="shared" si="13"/>
        <v>0</v>
      </c>
      <c r="L262" s="409">
        <v>0</v>
      </c>
      <c r="M262" s="409"/>
      <c r="N262" s="409">
        <v>0</v>
      </c>
      <c r="O262" s="465"/>
    </row>
    <row r="263" spans="1:15" ht="25.5">
      <c r="A263" s="187">
        <v>305</v>
      </c>
      <c r="B263" s="395">
        <v>100</v>
      </c>
      <c r="C263" s="395">
        <v>650</v>
      </c>
      <c r="D263" s="395">
        <v>400</v>
      </c>
      <c r="E263" s="186">
        <v>10</v>
      </c>
      <c r="F263" s="188">
        <v>0</v>
      </c>
      <c r="G263" s="402" t="s">
        <v>2588</v>
      </c>
      <c r="H263" s="402" t="s">
        <v>836</v>
      </c>
      <c r="I263" s="395"/>
      <c r="J263" s="395"/>
      <c r="K263" s="408">
        <f t="shared" ref="K263:K326" si="16">+L263+M263</f>
        <v>103238</v>
      </c>
      <c r="L263" s="408">
        <v>103238</v>
      </c>
      <c r="M263" s="408"/>
      <c r="N263" s="408">
        <v>103238</v>
      </c>
      <c r="O263" s="464">
        <f>+K263-N263</f>
        <v>0</v>
      </c>
    </row>
    <row r="264" spans="1:15" ht="25.5">
      <c r="A264" s="187">
        <v>305</v>
      </c>
      <c r="B264" s="395">
        <v>100</v>
      </c>
      <c r="C264" s="395">
        <v>650</v>
      </c>
      <c r="D264" s="395">
        <v>400</v>
      </c>
      <c r="E264" s="186">
        <v>20</v>
      </c>
      <c r="F264" s="188">
        <v>0</v>
      </c>
      <c r="G264" s="402" t="s">
        <v>2589</v>
      </c>
      <c r="H264" s="402" t="s">
        <v>837</v>
      </c>
      <c r="I264" s="395"/>
      <c r="J264" s="395"/>
      <c r="K264" s="408">
        <f t="shared" si="16"/>
        <v>43977</v>
      </c>
      <c r="L264" s="408">
        <v>43977</v>
      </c>
      <c r="M264" s="408"/>
      <c r="N264" s="408">
        <v>43977</v>
      </c>
      <c r="O264" s="464">
        <f>+K264-N264</f>
        <v>0</v>
      </c>
    </row>
    <row r="265" spans="1:15" ht="25.5">
      <c r="A265" s="187">
        <v>305</v>
      </c>
      <c r="B265" s="395">
        <v>100</v>
      </c>
      <c r="C265" s="395">
        <v>650</v>
      </c>
      <c r="D265" s="395">
        <v>400</v>
      </c>
      <c r="E265" s="186">
        <v>30</v>
      </c>
      <c r="F265" s="188">
        <v>0</v>
      </c>
      <c r="G265" s="402" t="s">
        <v>2590</v>
      </c>
      <c r="H265" s="402" t="s">
        <v>838</v>
      </c>
      <c r="I265" s="395"/>
      <c r="J265" s="395"/>
      <c r="K265" s="408">
        <f t="shared" si="16"/>
        <v>39433</v>
      </c>
      <c r="L265" s="408">
        <v>39433</v>
      </c>
      <c r="M265" s="408"/>
      <c r="N265" s="408">
        <v>39433</v>
      </c>
      <c r="O265" s="464">
        <f>+K265-N265</f>
        <v>0</v>
      </c>
    </row>
    <row r="266" spans="1:15" ht="25.5">
      <c r="A266" s="187">
        <v>305</v>
      </c>
      <c r="B266" s="395">
        <v>100</v>
      </c>
      <c r="C266" s="395">
        <v>650</v>
      </c>
      <c r="D266" s="395">
        <v>400</v>
      </c>
      <c r="E266" s="186">
        <v>90</v>
      </c>
      <c r="F266" s="188">
        <v>0</v>
      </c>
      <c r="G266" s="402" t="s">
        <v>2591</v>
      </c>
      <c r="H266" s="402" t="s">
        <v>839</v>
      </c>
      <c r="I266" s="395"/>
      <c r="J266" s="395"/>
      <c r="K266" s="408">
        <f t="shared" si="16"/>
        <v>0</v>
      </c>
      <c r="L266" s="408">
        <v>0</v>
      </c>
      <c r="M266" s="408"/>
      <c r="N266" s="408">
        <v>0</v>
      </c>
      <c r="O266" s="464">
        <f>+K266-N266</f>
        <v>0</v>
      </c>
    </row>
    <row r="267" spans="1:15" ht="38.25">
      <c r="A267" s="187">
        <v>305</v>
      </c>
      <c r="B267" s="395">
        <v>100</v>
      </c>
      <c r="C267" s="395">
        <v>650</v>
      </c>
      <c r="D267" s="395">
        <v>500</v>
      </c>
      <c r="E267" s="395">
        <v>0</v>
      </c>
      <c r="F267" s="395">
        <v>0</v>
      </c>
      <c r="G267" s="403" t="s">
        <v>2592</v>
      </c>
      <c r="H267" s="403" t="s">
        <v>840</v>
      </c>
      <c r="I267" s="395" t="s">
        <v>841</v>
      </c>
      <c r="J267" s="394" t="s">
        <v>1538</v>
      </c>
      <c r="K267" s="409">
        <f t="shared" si="16"/>
        <v>0</v>
      </c>
      <c r="L267" s="409">
        <v>0</v>
      </c>
      <c r="M267" s="409"/>
      <c r="N267" s="409">
        <v>0</v>
      </c>
      <c r="O267" s="465"/>
    </row>
    <row r="268" spans="1:15" ht="25.5">
      <c r="A268" s="187">
        <v>305</v>
      </c>
      <c r="B268" s="395">
        <v>100</v>
      </c>
      <c r="C268" s="395">
        <v>650</v>
      </c>
      <c r="D268" s="395">
        <v>500</v>
      </c>
      <c r="E268" s="186">
        <v>10</v>
      </c>
      <c r="F268" s="186">
        <v>0</v>
      </c>
      <c r="G268" s="402" t="s">
        <v>2593</v>
      </c>
      <c r="H268" s="402" t="s">
        <v>836</v>
      </c>
      <c r="I268" s="404"/>
      <c r="J268" s="404" t="s">
        <v>1538</v>
      </c>
      <c r="K268" s="408">
        <f t="shared" si="16"/>
        <v>0</v>
      </c>
      <c r="L268" s="408">
        <v>0</v>
      </c>
      <c r="M268" s="408"/>
      <c r="N268" s="408">
        <v>0</v>
      </c>
      <c r="O268" s="464">
        <f>+K268-N268</f>
        <v>0</v>
      </c>
    </row>
    <row r="269" spans="1:15" ht="25.5">
      <c r="A269" s="187">
        <v>305</v>
      </c>
      <c r="B269" s="395">
        <v>100</v>
      </c>
      <c r="C269" s="395">
        <v>650</v>
      </c>
      <c r="D269" s="395">
        <v>500</v>
      </c>
      <c r="E269" s="186">
        <v>20</v>
      </c>
      <c r="F269" s="186">
        <v>0</v>
      </c>
      <c r="G269" s="402" t="s">
        <v>2594</v>
      </c>
      <c r="H269" s="402" t="s">
        <v>837</v>
      </c>
      <c r="I269" s="404"/>
      <c r="J269" s="404" t="s">
        <v>1538</v>
      </c>
      <c r="K269" s="408">
        <f t="shared" si="16"/>
        <v>0</v>
      </c>
      <c r="L269" s="408">
        <v>0</v>
      </c>
      <c r="M269" s="408"/>
      <c r="N269" s="408">
        <v>0</v>
      </c>
      <c r="O269" s="464">
        <f>+K269-N269</f>
        <v>0</v>
      </c>
    </row>
    <row r="270" spans="1:15" ht="25.5">
      <c r="A270" s="187">
        <v>305</v>
      </c>
      <c r="B270" s="395">
        <v>100</v>
      </c>
      <c r="C270" s="395">
        <v>650</v>
      </c>
      <c r="D270" s="395">
        <v>500</v>
      </c>
      <c r="E270" s="186">
        <v>30</v>
      </c>
      <c r="F270" s="186">
        <v>0</v>
      </c>
      <c r="G270" s="402" t="s">
        <v>2595</v>
      </c>
      <c r="H270" s="402" t="s">
        <v>838</v>
      </c>
      <c r="I270" s="404"/>
      <c r="J270" s="404" t="s">
        <v>1538</v>
      </c>
      <c r="K270" s="408">
        <f t="shared" si="16"/>
        <v>0</v>
      </c>
      <c r="L270" s="408">
        <v>0</v>
      </c>
      <c r="M270" s="408"/>
      <c r="N270" s="408">
        <v>0</v>
      </c>
      <c r="O270" s="464">
        <f>+K270-N270</f>
        <v>0</v>
      </c>
    </row>
    <row r="271" spans="1:15" ht="25.5">
      <c r="A271" s="187">
        <v>305</v>
      </c>
      <c r="B271" s="395">
        <v>100</v>
      </c>
      <c r="C271" s="395">
        <v>650</v>
      </c>
      <c r="D271" s="395">
        <v>500</v>
      </c>
      <c r="E271" s="186">
        <v>90</v>
      </c>
      <c r="F271" s="186">
        <v>0</v>
      </c>
      <c r="G271" s="402" t="s">
        <v>2596</v>
      </c>
      <c r="H271" s="402" t="s">
        <v>839</v>
      </c>
      <c r="I271" s="404"/>
      <c r="J271" s="404" t="s">
        <v>1538</v>
      </c>
      <c r="K271" s="408">
        <f t="shared" si="16"/>
        <v>0</v>
      </c>
      <c r="L271" s="408">
        <v>0</v>
      </c>
      <c r="M271" s="408"/>
      <c r="N271" s="408">
        <v>0</v>
      </c>
      <c r="O271" s="464">
        <f>+K271-N271</f>
        <v>0</v>
      </c>
    </row>
    <row r="272" spans="1:15" ht="25.5">
      <c r="A272" s="187">
        <v>305</v>
      </c>
      <c r="B272" s="395">
        <v>100</v>
      </c>
      <c r="C272" s="395">
        <v>650</v>
      </c>
      <c r="D272" s="395">
        <v>600</v>
      </c>
      <c r="E272" s="395">
        <v>0</v>
      </c>
      <c r="F272" s="395">
        <v>0</v>
      </c>
      <c r="G272" s="403" t="s">
        <v>2597</v>
      </c>
      <c r="H272" s="403" t="s">
        <v>842</v>
      </c>
      <c r="I272" s="395" t="s">
        <v>843</v>
      </c>
      <c r="J272" s="394"/>
      <c r="K272" s="409">
        <f t="shared" si="16"/>
        <v>0</v>
      </c>
      <c r="L272" s="409">
        <v>0</v>
      </c>
      <c r="M272" s="409"/>
      <c r="N272" s="409">
        <v>0</v>
      </c>
      <c r="O272" s="465"/>
    </row>
    <row r="273" spans="1:15" ht="25.5">
      <c r="A273" s="187">
        <v>305</v>
      </c>
      <c r="B273" s="395">
        <v>100</v>
      </c>
      <c r="C273" s="395">
        <v>650</v>
      </c>
      <c r="D273" s="395">
        <v>600</v>
      </c>
      <c r="E273" s="186">
        <v>5</v>
      </c>
      <c r="F273" s="188">
        <v>0</v>
      </c>
      <c r="G273" s="402" t="s">
        <v>2598</v>
      </c>
      <c r="H273" s="402" t="s">
        <v>844</v>
      </c>
      <c r="I273" s="395"/>
      <c r="J273" s="395"/>
      <c r="K273" s="408">
        <f t="shared" si="16"/>
        <v>0</v>
      </c>
      <c r="L273" s="408">
        <v>0</v>
      </c>
      <c r="M273" s="408"/>
      <c r="N273" s="408">
        <v>0</v>
      </c>
      <c r="O273" s="464">
        <f t="shared" ref="O273:O283" si="17">+K273-N273</f>
        <v>0</v>
      </c>
    </row>
    <row r="274" spans="1:15" ht="25.5">
      <c r="A274" s="187">
        <v>305</v>
      </c>
      <c r="B274" s="395">
        <v>100</v>
      </c>
      <c r="C274" s="395">
        <v>650</v>
      </c>
      <c r="D274" s="395">
        <v>600</v>
      </c>
      <c r="E274" s="186">
        <v>10</v>
      </c>
      <c r="F274" s="188">
        <v>0</v>
      </c>
      <c r="G274" s="402" t="s">
        <v>2599</v>
      </c>
      <c r="H274" s="402" t="s">
        <v>845</v>
      </c>
      <c r="I274" s="395"/>
      <c r="J274" s="395"/>
      <c r="K274" s="408">
        <f t="shared" si="16"/>
        <v>0</v>
      </c>
      <c r="L274" s="408">
        <v>0</v>
      </c>
      <c r="M274" s="408"/>
      <c r="N274" s="408">
        <v>0</v>
      </c>
      <c r="O274" s="464">
        <f t="shared" si="17"/>
        <v>0</v>
      </c>
    </row>
    <row r="275" spans="1:15" ht="25.5">
      <c r="A275" s="187">
        <v>305</v>
      </c>
      <c r="B275" s="395">
        <v>100</v>
      </c>
      <c r="C275" s="395">
        <v>650</v>
      </c>
      <c r="D275" s="395">
        <v>600</v>
      </c>
      <c r="E275" s="186">
        <v>15</v>
      </c>
      <c r="F275" s="188">
        <v>0</v>
      </c>
      <c r="G275" s="402" t="s">
        <v>2600</v>
      </c>
      <c r="H275" s="402" t="s">
        <v>846</v>
      </c>
      <c r="I275" s="395"/>
      <c r="J275" s="395"/>
      <c r="K275" s="408">
        <f t="shared" si="16"/>
        <v>0</v>
      </c>
      <c r="L275" s="408">
        <v>0</v>
      </c>
      <c r="M275" s="408"/>
      <c r="N275" s="408">
        <v>0</v>
      </c>
      <c r="O275" s="464">
        <f t="shared" si="17"/>
        <v>0</v>
      </c>
    </row>
    <row r="276" spans="1:15" ht="25.5">
      <c r="A276" s="187">
        <v>305</v>
      </c>
      <c r="B276" s="395">
        <v>100</v>
      </c>
      <c r="C276" s="395">
        <v>650</v>
      </c>
      <c r="D276" s="395">
        <v>600</v>
      </c>
      <c r="E276" s="186">
        <v>20</v>
      </c>
      <c r="F276" s="188">
        <v>0</v>
      </c>
      <c r="G276" s="402" t="s">
        <v>2601</v>
      </c>
      <c r="H276" s="402" t="s">
        <v>847</v>
      </c>
      <c r="I276" s="395"/>
      <c r="J276" s="395"/>
      <c r="K276" s="408">
        <f t="shared" si="16"/>
        <v>0</v>
      </c>
      <c r="L276" s="408">
        <v>0</v>
      </c>
      <c r="M276" s="408"/>
      <c r="N276" s="408">
        <v>0</v>
      </c>
      <c r="O276" s="464">
        <f t="shared" si="17"/>
        <v>0</v>
      </c>
    </row>
    <row r="277" spans="1:15" ht="25.5">
      <c r="A277" s="187">
        <v>305</v>
      </c>
      <c r="B277" s="395">
        <v>100</v>
      </c>
      <c r="C277" s="395">
        <v>650</v>
      </c>
      <c r="D277" s="395">
        <v>600</v>
      </c>
      <c r="E277" s="186">
        <v>25</v>
      </c>
      <c r="F277" s="188">
        <v>0</v>
      </c>
      <c r="G277" s="402" t="s">
        <v>2602</v>
      </c>
      <c r="H277" s="402" t="s">
        <v>848</v>
      </c>
      <c r="I277" s="395"/>
      <c r="J277" s="395"/>
      <c r="K277" s="408">
        <f t="shared" si="16"/>
        <v>0</v>
      </c>
      <c r="L277" s="408">
        <v>0</v>
      </c>
      <c r="M277" s="408"/>
      <c r="N277" s="408">
        <v>0</v>
      </c>
      <c r="O277" s="464">
        <f t="shared" si="17"/>
        <v>0</v>
      </c>
    </row>
    <row r="278" spans="1:15" ht="25.5">
      <c r="A278" s="187">
        <v>305</v>
      </c>
      <c r="B278" s="395">
        <v>100</v>
      </c>
      <c r="C278" s="395">
        <v>650</v>
      </c>
      <c r="D278" s="395">
        <v>600</v>
      </c>
      <c r="E278" s="186">
        <v>30</v>
      </c>
      <c r="F278" s="188">
        <v>0</v>
      </c>
      <c r="G278" s="402" t="s">
        <v>2603</v>
      </c>
      <c r="H278" s="402" t="s">
        <v>849</v>
      </c>
      <c r="I278" s="395"/>
      <c r="J278" s="395"/>
      <c r="K278" s="408">
        <f t="shared" si="16"/>
        <v>0</v>
      </c>
      <c r="L278" s="408">
        <v>0</v>
      </c>
      <c r="M278" s="408"/>
      <c r="N278" s="408">
        <v>0</v>
      </c>
      <c r="O278" s="464">
        <f t="shared" si="17"/>
        <v>0</v>
      </c>
    </row>
    <row r="279" spans="1:15" ht="25.5">
      <c r="A279" s="187">
        <v>305</v>
      </c>
      <c r="B279" s="395">
        <v>100</v>
      </c>
      <c r="C279" s="395">
        <v>650</v>
      </c>
      <c r="D279" s="395">
        <v>600</v>
      </c>
      <c r="E279" s="186">
        <v>35</v>
      </c>
      <c r="F279" s="188">
        <v>0</v>
      </c>
      <c r="G279" s="402" t="s">
        <v>2604</v>
      </c>
      <c r="H279" s="402" t="s">
        <v>850</v>
      </c>
      <c r="I279" s="395"/>
      <c r="J279" s="395"/>
      <c r="K279" s="408">
        <f t="shared" si="16"/>
        <v>0</v>
      </c>
      <c r="L279" s="408">
        <v>0</v>
      </c>
      <c r="M279" s="408"/>
      <c r="N279" s="408">
        <v>0</v>
      </c>
      <c r="O279" s="464">
        <f t="shared" si="17"/>
        <v>0</v>
      </c>
    </row>
    <row r="280" spans="1:15">
      <c r="A280" s="187">
        <v>305</v>
      </c>
      <c r="B280" s="395">
        <v>100</v>
      </c>
      <c r="C280" s="395">
        <v>650</v>
      </c>
      <c r="D280" s="395">
        <v>600</v>
      </c>
      <c r="E280" s="186">
        <v>40</v>
      </c>
      <c r="F280" s="188">
        <v>0</v>
      </c>
      <c r="G280" s="402" t="s">
        <v>2605</v>
      </c>
      <c r="H280" s="402" t="s">
        <v>851</v>
      </c>
      <c r="I280" s="395"/>
      <c r="J280" s="395"/>
      <c r="K280" s="408">
        <f t="shared" si="16"/>
        <v>19875</v>
      </c>
      <c r="L280" s="408">
        <v>19875</v>
      </c>
      <c r="M280" s="408"/>
      <c r="N280" s="408">
        <v>19875</v>
      </c>
      <c r="O280" s="464">
        <f t="shared" si="17"/>
        <v>0</v>
      </c>
    </row>
    <row r="281" spans="1:15">
      <c r="A281" s="187">
        <v>305</v>
      </c>
      <c r="B281" s="395">
        <v>100</v>
      </c>
      <c r="C281" s="395">
        <v>650</v>
      </c>
      <c r="D281" s="395">
        <v>600</v>
      </c>
      <c r="E281" s="186">
        <v>45</v>
      </c>
      <c r="F281" s="188">
        <v>0</v>
      </c>
      <c r="G281" s="402" t="s">
        <v>2606</v>
      </c>
      <c r="H281" s="402" t="s">
        <v>852</v>
      </c>
      <c r="I281" s="395"/>
      <c r="J281" s="395"/>
      <c r="K281" s="408">
        <f t="shared" si="16"/>
        <v>37961</v>
      </c>
      <c r="L281" s="408">
        <v>37961</v>
      </c>
      <c r="M281" s="408"/>
      <c r="N281" s="408">
        <v>37961</v>
      </c>
      <c r="O281" s="464">
        <f t="shared" si="17"/>
        <v>0</v>
      </c>
    </row>
    <row r="282" spans="1:15" ht="25.5">
      <c r="A282" s="187">
        <v>305</v>
      </c>
      <c r="B282" s="395">
        <v>100</v>
      </c>
      <c r="C282" s="395">
        <v>650</v>
      </c>
      <c r="D282" s="395">
        <v>600</v>
      </c>
      <c r="E282" s="186">
        <v>50</v>
      </c>
      <c r="F282" s="188">
        <v>0</v>
      </c>
      <c r="G282" s="402" t="s">
        <v>2607</v>
      </c>
      <c r="H282" s="402" t="s">
        <v>842</v>
      </c>
      <c r="I282" s="395"/>
      <c r="J282" s="395"/>
      <c r="K282" s="408">
        <f t="shared" si="16"/>
        <v>0</v>
      </c>
      <c r="L282" s="408">
        <v>0</v>
      </c>
      <c r="M282" s="408"/>
      <c r="N282" s="408">
        <v>0</v>
      </c>
      <c r="O282" s="464">
        <f t="shared" si="17"/>
        <v>0</v>
      </c>
    </row>
    <row r="283" spans="1:15" ht="25.5">
      <c r="A283" s="187">
        <v>305</v>
      </c>
      <c r="B283" s="395">
        <v>100</v>
      </c>
      <c r="C283" s="395">
        <v>650</v>
      </c>
      <c r="D283" s="395">
        <v>600</v>
      </c>
      <c r="E283" s="186">
        <v>90</v>
      </c>
      <c r="F283" s="188">
        <v>0</v>
      </c>
      <c r="G283" s="402" t="s">
        <v>2608</v>
      </c>
      <c r="H283" s="402" t="s">
        <v>839</v>
      </c>
      <c r="I283" s="395"/>
      <c r="J283" s="395"/>
      <c r="K283" s="408">
        <f t="shared" si="16"/>
        <v>0</v>
      </c>
      <c r="L283" s="408">
        <v>0</v>
      </c>
      <c r="M283" s="408"/>
      <c r="N283" s="408">
        <v>0</v>
      </c>
      <c r="O283" s="464">
        <f t="shared" si="17"/>
        <v>0</v>
      </c>
    </row>
    <row r="284" spans="1:15" ht="38.25">
      <c r="A284" s="187">
        <v>305</v>
      </c>
      <c r="B284" s="395">
        <v>100</v>
      </c>
      <c r="C284" s="395">
        <v>650</v>
      </c>
      <c r="D284" s="395">
        <v>700</v>
      </c>
      <c r="E284" s="395">
        <v>0</v>
      </c>
      <c r="F284" s="395">
        <v>0</v>
      </c>
      <c r="G284" s="403" t="s">
        <v>2609</v>
      </c>
      <c r="H284" s="403" t="s">
        <v>853</v>
      </c>
      <c r="I284" s="395" t="s">
        <v>854</v>
      </c>
      <c r="J284" s="394" t="s">
        <v>1538</v>
      </c>
      <c r="K284" s="409">
        <f t="shared" si="16"/>
        <v>0</v>
      </c>
      <c r="L284" s="409">
        <v>0</v>
      </c>
      <c r="M284" s="409"/>
      <c r="N284" s="409">
        <v>0</v>
      </c>
      <c r="O284" s="465"/>
    </row>
    <row r="285" spans="1:15" ht="25.5">
      <c r="A285" s="187">
        <v>305</v>
      </c>
      <c r="B285" s="395">
        <v>100</v>
      </c>
      <c r="C285" s="395">
        <v>650</v>
      </c>
      <c r="D285" s="395">
        <v>700</v>
      </c>
      <c r="E285" s="186">
        <v>5</v>
      </c>
      <c r="F285" s="186">
        <v>0</v>
      </c>
      <c r="G285" s="402" t="s">
        <v>2610</v>
      </c>
      <c r="H285" s="402" t="s">
        <v>844</v>
      </c>
      <c r="I285" s="404"/>
      <c r="J285" s="404" t="s">
        <v>1538</v>
      </c>
      <c r="K285" s="408">
        <f t="shared" si="16"/>
        <v>0</v>
      </c>
      <c r="L285" s="408">
        <v>0</v>
      </c>
      <c r="M285" s="408"/>
      <c r="N285" s="408">
        <v>0</v>
      </c>
      <c r="O285" s="464">
        <f t="shared" ref="O285:O293" si="18">+K285-N285</f>
        <v>0</v>
      </c>
    </row>
    <row r="286" spans="1:15" ht="25.5">
      <c r="A286" s="187">
        <v>305</v>
      </c>
      <c r="B286" s="395">
        <v>100</v>
      </c>
      <c r="C286" s="395">
        <v>650</v>
      </c>
      <c r="D286" s="395">
        <v>700</v>
      </c>
      <c r="E286" s="186">
        <v>10</v>
      </c>
      <c r="F286" s="186">
        <v>0</v>
      </c>
      <c r="G286" s="402" t="s">
        <v>2611</v>
      </c>
      <c r="H286" s="402" t="s">
        <v>845</v>
      </c>
      <c r="I286" s="404"/>
      <c r="J286" s="404" t="s">
        <v>1538</v>
      </c>
      <c r="K286" s="408">
        <f t="shared" si="16"/>
        <v>0</v>
      </c>
      <c r="L286" s="408">
        <v>0</v>
      </c>
      <c r="M286" s="408"/>
      <c r="N286" s="408">
        <v>0</v>
      </c>
      <c r="O286" s="464">
        <f t="shared" si="18"/>
        <v>0</v>
      </c>
    </row>
    <row r="287" spans="1:15" ht="25.5">
      <c r="A287" s="187">
        <v>305</v>
      </c>
      <c r="B287" s="395">
        <v>100</v>
      </c>
      <c r="C287" s="395">
        <v>650</v>
      </c>
      <c r="D287" s="395">
        <v>700</v>
      </c>
      <c r="E287" s="186">
        <v>15</v>
      </c>
      <c r="F287" s="186">
        <v>0</v>
      </c>
      <c r="G287" s="402" t="s">
        <v>2612</v>
      </c>
      <c r="H287" s="402" t="s">
        <v>846</v>
      </c>
      <c r="I287" s="404"/>
      <c r="J287" s="404" t="s">
        <v>1538</v>
      </c>
      <c r="K287" s="408">
        <f t="shared" si="16"/>
        <v>0</v>
      </c>
      <c r="L287" s="408">
        <v>0</v>
      </c>
      <c r="M287" s="408"/>
      <c r="N287" s="408">
        <v>0</v>
      </c>
      <c r="O287" s="464">
        <f t="shared" si="18"/>
        <v>0</v>
      </c>
    </row>
    <row r="288" spans="1:15" ht="25.5">
      <c r="A288" s="187">
        <v>305</v>
      </c>
      <c r="B288" s="395">
        <v>100</v>
      </c>
      <c r="C288" s="395">
        <v>650</v>
      </c>
      <c r="D288" s="395">
        <v>700</v>
      </c>
      <c r="E288" s="186">
        <v>20</v>
      </c>
      <c r="F288" s="186">
        <v>0</v>
      </c>
      <c r="G288" s="402" t="s">
        <v>2613</v>
      </c>
      <c r="H288" s="402" t="s">
        <v>847</v>
      </c>
      <c r="I288" s="404"/>
      <c r="J288" s="404" t="s">
        <v>1538</v>
      </c>
      <c r="K288" s="408">
        <f t="shared" si="16"/>
        <v>0</v>
      </c>
      <c r="L288" s="408">
        <v>0</v>
      </c>
      <c r="M288" s="408"/>
      <c r="N288" s="408">
        <v>0</v>
      </c>
      <c r="O288" s="464">
        <f t="shared" si="18"/>
        <v>0</v>
      </c>
    </row>
    <row r="289" spans="1:15" ht="25.5">
      <c r="A289" s="187">
        <v>305</v>
      </c>
      <c r="B289" s="395">
        <v>100</v>
      </c>
      <c r="C289" s="395">
        <v>650</v>
      </c>
      <c r="D289" s="395">
        <v>700</v>
      </c>
      <c r="E289" s="186">
        <v>25</v>
      </c>
      <c r="F289" s="186">
        <v>0</v>
      </c>
      <c r="G289" s="402" t="s">
        <v>2614</v>
      </c>
      <c r="H289" s="402" t="s">
        <v>848</v>
      </c>
      <c r="I289" s="404"/>
      <c r="J289" s="404" t="s">
        <v>1538</v>
      </c>
      <c r="K289" s="408">
        <f t="shared" si="16"/>
        <v>0</v>
      </c>
      <c r="L289" s="408">
        <v>0</v>
      </c>
      <c r="M289" s="408"/>
      <c r="N289" s="408">
        <v>0</v>
      </c>
      <c r="O289" s="464">
        <f t="shared" si="18"/>
        <v>0</v>
      </c>
    </row>
    <row r="290" spans="1:15" ht="25.5">
      <c r="A290" s="187">
        <v>305</v>
      </c>
      <c r="B290" s="395">
        <v>100</v>
      </c>
      <c r="C290" s="395">
        <v>650</v>
      </c>
      <c r="D290" s="395">
        <v>700</v>
      </c>
      <c r="E290" s="186">
        <v>30</v>
      </c>
      <c r="F290" s="186">
        <v>0</v>
      </c>
      <c r="G290" s="402" t="s">
        <v>2615</v>
      </c>
      <c r="H290" s="402" t="s">
        <v>849</v>
      </c>
      <c r="I290" s="404"/>
      <c r="J290" s="404" t="s">
        <v>1538</v>
      </c>
      <c r="K290" s="408">
        <f t="shared" si="16"/>
        <v>0</v>
      </c>
      <c r="L290" s="408">
        <v>0</v>
      </c>
      <c r="M290" s="408"/>
      <c r="N290" s="408">
        <v>0</v>
      </c>
      <c r="O290" s="464">
        <f t="shared" si="18"/>
        <v>0</v>
      </c>
    </row>
    <row r="291" spans="1:15" ht="25.5">
      <c r="A291" s="187">
        <v>305</v>
      </c>
      <c r="B291" s="395">
        <v>100</v>
      </c>
      <c r="C291" s="395">
        <v>650</v>
      </c>
      <c r="D291" s="395">
        <v>700</v>
      </c>
      <c r="E291" s="186">
        <v>35</v>
      </c>
      <c r="F291" s="186">
        <v>0</v>
      </c>
      <c r="G291" s="402" t="s">
        <v>2616</v>
      </c>
      <c r="H291" s="402" t="s">
        <v>850</v>
      </c>
      <c r="I291" s="404"/>
      <c r="J291" s="404" t="s">
        <v>1538</v>
      </c>
      <c r="K291" s="408">
        <f t="shared" si="16"/>
        <v>0</v>
      </c>
      <c r="L291" s="408">
        <v>0</v>
      </c>
      <c r="M291" s="408"/>
      <c r="N291" s="408">
        <v>0</v>
      </c>
      <c r="O291" s="464">
        <f t="shared" si="18"/>
        <v>0</v>
      </c>
    </row>
    <row r="292" spans="1:15" ht="25.5">
      <c r="A292" s="187">
        <v>305</v>
      </c>
      <c r="B292" s="395">
        <v>100</v>
      </c>
      <c r="C292" s="395">
        <v>650</v>
      </c>
      <c r="D292" s="395">
        <v>700</v>
      </c>
      <c r="E292" s="186">
        <v>40</v>
      </c>
      <c r="F292" s="186">
        <v>0</v>
      </c>
      <c r="G292" s="402" t="s">
        <v>2617</v>
      </c>
      <c r="H292" s="402" t="s">
        <v>842</v>
      </c>
      <c r="I292" s="404"/>
      <c r="J292" s="404" t="s">
        <v>1538</v>
      </c>
      <c r="K292" s="408">
        <f t="shared" si="16"/>
        <v>0</v>
      </c>
      <c r="L292" s="408">
        <v>0</v>
      </c>
      <c r="M292" s="408"/>
      <c r="N292" s="408">
        <v>0</v>
      </c>
      <c r="O292" s="464">
        <f t="shared" si="18"/>
        <v>0</v>
      </c>
    </row>
    <row r="293" spans="1:15" ht="25.5">
      <c r="A293" s="187">
        <v>305</v>
      </c>
      <c r="B293" s="395">
        <v>100</v>
      </c>
      <c r="C293" s="395">
        <v>650</v>
      </c>
      <c r="D293" s="395">
        <v>700</v>
      </c>
      <c r="E293" s="186">
        <v>90</v>
      </c>
      <c r="F293" s="186">
        <v>0</v>
      </c>
      <c r="G293" s="402" t="s">
        <v>2618</v>
      </c>
      <c r="H293" s="402" t="s">
        <v>839</v>
      </c>
      <c r="I293" s="404"/>
      <c r="J293" s="404" t="s">
        <v>1538</v>
      </c>
      <c r="K293" s="408">
        <f t="shared" si="16"/>
        <v>0</v>
      </c>
      <c r="L293" s="408">
        <v>0</v>
      </c>
      <c r="M293" s="408"/>
      <c r="N293" s="408">
        <v>0</v>
      </c>
      <c r="O293" s="464">
        <f t="shared" si="18"/>
        <v>0</v>
      </c>
    </row>
    <row r="294" spans="1:15">
      <c r="A294" s="187">
        <v>305</v>
      </c>
      <c r="B294" s="395">
        <v>100</v>
      </c>
      <c r="C294" s="395">
        <v>700</v>
      </c>
      <c r="D294" s="395">
        <v>0</v>
      </c>
      <c r="E294" s="395">
        <v>0</v>
      </c>
      <c r="F294" s="395">
        <v>0</v>
      </c>
      <c r="G294" s="403" t="s">
        <v>2619</v>
      </c>
      <c r="H294" s="403" t="s">
        <v>855</v>
      </c>
      <c r="I294" s="395" t="s">
        <v>856</v>
      </c>
      <c r="J294" s="394"/>
      <c r="K294" s="409">
        <f t="shared" si="16"/>
        <v>0</v>
      </c>
      <c r="L294" s="409">
        <v>0</v>
      </c>
      <c r="M294" s="409"/>
      <c r="N294" s="409">
        <v>0</v>
      </c>
      <c r="O294" s="465"/>
    </row>
    <row r="295" spans="1:15">
      <c r="A295" s="187">
        <v>305</v>
      </c>
      <c r="B295" s="395">
        <v>100</v>
      </c>
      <c r="C295" s="395">
        <v>700</v>
      </c>
      <c r="D295" s="186">
        <v>100</v>
      </c>
      <c r="E295" s="186">
        <v>0</v>
      </c>
      <c r="F295" s="395">
        <v>0</v>
      </c>
      <c r="G295" s="402" t="s">
        <v>2620</v>
      </c>
      <c r="H295" s="402" t="s">
        <v>857</v>
      </c>
      <c r="I295" s="395" t="s">
        <v>858</v>
      </c>
      <c r="J295" s="395"/>
      <c r="K295" s="408">
        <f t="shared" si="16"/>
        <v>0</v>
      </c>
      <c r="L295" s="408">
        <v>0</v>
      </c>
      <c r="M295" s="408"/>
      <c r="N295" s="408">
        <v>0</v>
      </c>
      <c r="O295" s="464">
        <f>+K295-N295</f>
        <v>0</v>
      </c>
    </row>
    <row r="296" spans="1:15">
      <c r="A296" s="187">
        <v>305</v>
      </c>
      <c r="B296" s="395">
        <v>100</v>
      </c>
      <c r="C296" s="395">
        <v>700</v>
      </c>
      <c r="D296" s="186">
        <v>200</v>
      </c>
      <c r="E296" s="186">
        <v>0</v>
      </c>
      <c r="F296" s="395">
        <v>0</v>
      </c>
      <c r="G296" s="402" t="s">
        <v>2621</v>
      </c>
      <c r="H296" s="402" t="s">
        <v>859</v>
      </c>
      <c r="I296" s="395" t="s">
        <v>860</v>
      </c>
      <c r="J296" s="395"/>
      <c r="K296" s="408">
        <f t="shared" si="16"/>
        <v>0</v>
      </c>
      <c r="L296" s="408">
        <v>0</v>
      </c>
      <c r="M296" s="408"/>
      <c r="N296" s="408">
        <v>0</v>
      </c>
      <c r="O296" s="464">
        <f>+K296-N296</f>
        <v>0</v>
      </c>
    </row>
    <row r="297" spans="1:15" ht="25.5">
      <c r="A297" s="187">
        <v>305</v>
      </c>
      <c r="B297" s="395">
        <v>100</v>
      </c>
      <c r="C297" s="395">
        <v>700</v>
      </c>
      <c r="D297" s="186">
        <v>300</v>
      </c>
      <c r="E297" s="186">
        <v>0</v>
      </c>
      <c r="F297" s="395">
        <v>0</v>
      </c>
      <c r="G297" s="402" t="s">
        <v>2622</v>
      </c>
      <c r="H297" s="402" t="s">
        <v>861</v>
      </c>
      <c r="I297" s="395" t="s">
        <v>862</v>
      </c>
      <c r="J297" s="395"/>
      <c r="K297" s="408">
        <f t="shared" si="16"/>
        <v>0</v>
      </c>
      <c r="L297" s="408">
        <v>0</v>
      </c>
      <c r="M297" s="408"/>
      <c r="N297" s="408">
        <v>0</v>
      </c>
      <c r="O297" s="464">
        <f>+K297-N297</f>
        <v>0</v>
      </c>
    </row>
    <row r="298" spans="1:15">
      <c r="A298" s="187">
        <v>305</v>
      </c>
      <c r="B298" s="395">
        <v>100</v>
      </c>
      <c r="C298" s="395">
        <v>700</v>
      </c>
      <c r="D298" s="186">
        <v>400</v>
      </c>
      <c r="E298" s="186">
        <v>0</v>
      </c>
      <c r="F298" s="395">
        <v>0</v>
      </c>
      <c r="G298" s="402" t="s">
        <v>2623</v>
      </c>
      <c r="H298" s="402" t="s">
        <v>863</v>
      </c>
      <c r="I298" s="395" t="s">
        <v>864</v>
      </c>
      <c r="J298" s="395"/>
      <c r="K298" s="408">
        <f t="shared" si="16"/>
        <v>0</v>
      </c>
      <c r="L298" s="408">
        <v>0</v>
      </c>
      <c r="M298" s="408"/>
      <c r="N298" s="408">
        <v>0</v>
      </c>
      <c r="O298" s="464">
        <f>+K298-N298</f>
        <v>0</v>
      </c>
    </row>
    <row r="299" spans="1:15">
      <c r="A299" s="187">
        <v>305</v>
      </c>
      <c r="B299" s="395">
        <v>100</v>
      </c>
      <c r="C299" s="395">
        <v>700</v>
      </c>
      <c r="D299" s="395">
        <v>500</v>
      </c>
      <c r="E299" s="395">
        <v>0</v>
      </c>
      <c r="F299" s="395">
        <v>0</v>
      </c>
      <c r="G299" s="403" t="s">
        <v>2624</v>
      </c>
      <c r="H299" s="403" t="s">
        <v>865</v>
      </c>
      <c r="I299" s="395" t="s">
        <v>866</v>
      </c>
      <c r="J299" s="394"/>
      <c r="K299" s="409">
        <f t="shared" si="16"/>
        <v>0</v>
      </c>
      <c r="L299" s="409">
        <v>0</v>
      </c>
      <c r="M299" s="409"/>
      <c r="N299" s="409">
        <v>0</v>
      </c>
      <c r="O299" s="465"/>
    </row>
    <row r="300" spans="1:15">
      <c r="A300" s="187">
        <v>305</v>
      </c>
      <c r="B300" s="395">
        <v>100</v>
      </c>
      <c r="C300" s="395">
        <v>700</v>
      </c>
      <c r="D300" s="395">
        <v>500</v>
      </c>
      <c r="E300" s="186">
        <v>5</v>
      </c>
      <c r="F300" s="188">
        <v>0</v>
      </c>
      <c r="G300" s="402" t="s">
        <v>2625</v>
      </c>
      <c r="H300" s="402" t="s">
        <v>867</v>
      </c>
      <c r="I300" s="395"/>
      <c r="J300" s="395"/>
      <c r="K300" s="408">
        <f t="shared" si="16"/>
        <v>0</v>
      </c>
      <c r="L300" s="408">
        <v>0</v>
      </c>
      <c r="M300" s="408"/>
      <c r="N300" s="408">
        <v>0</v>
      </c>
      <c r="O300" s="464">
        <f t="shared" ref="O300:O309" si="19">+K300-N300</f>
        <v>0</v>
      </c>
    </row>
    <row r="301" spans="1:15">
      <c r="A301" s="187">
        <v>305</v>
      </c>
      <c r="B301" s="395">
        <v>100</v>
      </c>
      <c r="C301" s="395">
        <v>700</v>
      </c>
      <c r="D301" s="395">
        <v>500</v>
      </c>
      <c r="E301" s="186">
        <v>10</v>
      </c>
      <c r="F301" s="188">
        <v>0</v>
      </c>
      <c r="G301" s="402" t="s">
        <v>2626</v>
      </c>
      <c r="H301" s="402" t="s">
        <v>868</v>
      </c>
      <c r="I301" s="395"/>
      <c r="J301" s="395"/>
      <c r="K301" s="408">
        <f t="shared" si="16"/>
        <v>0</v>
      </c>
      <c r="L301" s="408">
        <v>0</v>
      </c>
      <c r="M301" s="408"/>
      <c r="N301" s="408">
        <v>0</v>
      </c>
      <c r="O301" s="464">
        <f t="shared" si="19"/>
        <v>0</v>
      </c>
    </row>
    <row r="302" spans="1:15">
      <c r="A302" s="187">
        <v>305</v>
      </c>
      <c r="B302" s="395">
        <v>100</v>
      </c>
      <c r="C302" s="395">
        <v>700</v>
      </c>
      <c r="D302" s="395">
        <v>500</v>
      </c>
      <c r="E302" s="186">
        <v>15</v>
      </c>
      <c r="F302" s="188">
        <v>0</v>
      </c>
      <c r="G302" s="402" t="s">
        <v>2627</v>
      </c>
      <c r="H302" s="402" t="s">
        <v>869</v>
      </c>
      <c r="I302" s="395"/>
      <c r="J302" s="395"/>
      <c r="K302" s="408">
        <f t="shared" si="16"/>
        <v>0</v>
      </c>
      <c r="L302" s="408">
        <v>0</v>
      </c>
      <c r="M302" s="408"/>
      <c r="N302" s="408">
        <v>0</v>
      </c>
      <c r="O302" s="464">
        <f t="shared" si="19"/>
        <v>0</v>
      </c>
    </row>
    <row r="303" spans="1:15">
      <c r="A303" s="187">
        <v>305</v>
      </c>
      <c r="B303" s="395">
        <v>100</v>
      </c>
      <c r="C303" s="395">
        <v>700</v>
      </c>
      <c r="D303" s="395">
        <v>500</v>
      </c>
      <c r="E303" s="186">
        <v>20</v>
      </c>
      <c r="F303" s="395">
        <v>0</v>
      </c>
      <c r="G303" s="402" t="s">
        <v>2628</v>
      </c>
      <c r="H303" s="402" t="s">
        <v>870</v>
      </c>
      <c r="I303" s="395"/>
      <c r="J303" s="395"/>
      <c r="K303" s="408">
        <f t="shared" si="16"/>
        <v>0</v>
      </c>
      <c r="L303" s="408">
        <v>0</v>
      </c>
      <c r="M303" s="408"/>
      <c r="N303" s="408">
        <v>0</v>
      </c>
      <c r="O303" s="464">
        <f t="shared" si="19"/>
        <v>0</v>
      </c>
    </row>
    <row r="304" spans="1:15">
      <c r="A304" s="187">
        <v>305</v>
      </c>
      <c r="B304" s="395">
        <v>100</v>
      </c>
      <c r="C304" s="395">
        <v>700</v>
      </c>
      <c r="D304" s="395">
        <v>500</v>
      </c>
      <c r="E304" s="186">
        <v>25</v>
      </c>
      <c r="F304" s="188">
        <v>0</v>
      </c>
      <c r="G304" s="402" t="s">
        <v>2629</v>
      </c>
      <c r="H304" s="402" t="s">
        <v>871</v>
      </c>
      <c r="I304" s="395"/>
      <c r="J304" s="395"/>
      <c r="K304" s="408">
        <f t="shared" si="16"/>
        <v>0</v>
      </c>
      <c r="L304" s="408">
        <v>0</v>
      </c>
      <c r="M304" s="408"/>
      <c r="N304" s="408">
        <v>0</v>
      </c>
      <c r="O304" s="464">
        <f t="shared" si="19"/>
        <v>0</v>
      </c>
    </row>
    <row r="305" spans="1:15">
      <c r="A305" s="187">
        <v>305</v>
      </c>
      <c r="B305" s="395">
        <v>100</v>
      </c>
      <c r="C305" s="395">
        <v>700</v>
      </c>
      <c r="D305" s="395">
        <v>500</v>
      </c>
      <c r="E305" s="186">
        <v>30</v>
      </c>
      <c r="F305" s="188">
        <v>0</v>
      </c>
      <c r="G305" s="402" t="s">
        <v>2630</v>
      </c>
      <c r="H305" s="402" t="s">
        <v>872</v>
      </c>
      <c r="I305" s="395"/>
      <c r="J305" s="395"/>
      <c r="K305" s="408">
        <f t="shared" si="16"/>
        <v>0</v>
      </c>
      <c r="L305" s="408">
        <v>0</v>
      </c>
      <c r="M305" s="408"/>
      <c r="N305" s="408">
        <v>0</v>
      </c>
      <c r="O305" s="464">
        <f t="shared" si="19"/>
        <v>0</v>
      </c>
    </row>
    <row r="306" spans="1:15">
      <c r="A306" s="187">
        <v>305</v>
      </c>
      <c r="B306" s="395">
        <v>100</v>
      </c>
      <c r="C306" s="395">
        <v>700</v>
      </c>
      <c r="D306" s="395">
        <v>500</v>
      </c>
      <c r="E306" s="186">
        <v>35</v>
      </c>
      <c r="F306" s="188">
        <v>0</v>
      </c>
      <c r="G306" s="402" t="s">
        <v>2631</v>
      </c>
      <c r="H306" s="402" t="s">
        <v>873</v>
      </c>
      <c r="I306" s="395"/>
      <c r="J306" s="395"/>
      <c r="K306" s="408">
        <f t="shared" si="16"/>
        <v>936011</v>
      </c>
      <c r="L306" s="408">
        <v>936011</v>
      </c>
      <c r="M306" s="408"/>
      <c r="N306" s="408">
        <v>1769936</v>
      </c>
      <c r="O306" s="464">
        <f t="shared" si="19"/>
        <v>-833925</v>
      </c>
    </row>
    <row r="307" spans="1:15">
      <c r="A307" s="187">
        <v>305</v>
      </c>
      <c r="B307" s="395">
        <v>100</v>
      </c>
      <c r="C307" s="395">
        <v>700</v>
      </c>
      <c r="D307" s="395">
        <v>500</v>
      </c>
      <c r="E307" s="186">
        <v>40</v>
      </c>
      <c r="F307" s="188">
        <v>0</v>
      </c>
      <c r="G307" s="402" t="s">
        <v>2632</v>
      </c>
      <c r="H307" s="402" t="s">
        <v>874</v>
      </c>
      <c r="I307" s="395"/>
      <c r="J307" s="395"/>
      <c r="K307" s="408">
        <f t="shared" si="16"/>
        <v>0</v>
      </c>
      <c r="L307" s="408">
        <v>0</v>
      </c>
      <c r="M307" s="408"/>
      <c r="N307" s="408">
        <v>0</v>
      </c>
      <c r="O307" s="464">
        <f t="shared" si="19"/>
        <v>0</v>
      </c>
    </row>
    <row r="308" spans="1:15">
      <c r="A308" s="187">
        <v>305</v>
      </c>
      <c r="B308" s="395">
        <v>100</v>
      </c>
      <c r="C308" s="395">
        <v>700</v>
      </c>
      <c r="D308" s="395">
        <v>500</v>
      </c>
      <c r="E308" s="186">
        <v>45</v>
      </c>
      <c r="F308" s="188">
        <v>0</v>
      </c>
      <c r="G308" s="402" t="s">
        <v>2633</v>
      </c>
      <c r="H308" s="402" t="s">
        <v>875</v>
      </c>
      <c r="I308" s="395"/>
      <c r="J308" s="395"/>
      <c r="K308" s="408">
        <f t="shared" si="16"/>
        <v>0</v>
      </c>
      <c r="L308" s="408">
        <v>0</v>
      </c>
      <c r="M308" s="408"/>
      <c r="N308" s="408">
        <v>0</v>
      </c>
      <c r="O308" s="464">
        <f t="shared" si="19"/>
        <v>0</v>
      </c>
    </row>
    <row r="309" spans="1:15">
      <c r="A309" s="187">
        <v>305</v>
      </c>
      <c r="B309" s="395">
        <v>100</v>
      </c>
      <c r="C309" s="395">
        <v>700</v>
      </c>
      <c r="D309" s="395">
        <v>500</v>
      </c>
      <c r="E309" s="186">
        <v>90</v>
      </c>
      <c r="F309" s="395">
        <v>0</v>
      </c>
      <c r="G309" s="402" t="s">
        <v>2634</v>
      </c>
      <c r="H309" s="402" t="s">
        <v>865</v>
      </c>
      <c r="I309" s="395"/>
      <c r="J309" s="395"/>
      <c r="K309" s="408">
        <f t="shared" si="16"/>
        <v>32400</v>
      </c>
      <c r="L309" s="408">
        <v>32400</v>
      </c>
      <c r="M309" s="408"/>
      <c r="N309" s="408">
        <v>0</v>
      </c>
      <c r="O309" s="464">
        <f t="shared" si="19"/>
        <v>32400</v>
      </c>
    </row>
    <row r="310" spans="1:15" ht="25.5">
      <c r="A310" s="187">
        <v>305</v>
      </c>
      <c r="B310" s="395">
        <v>100</v>
      </c>
      <c r="C310" s="395">
        <v>700</v>
      </c>
      <c r="D310" s="395">
        <v>600</v>
      </c>
      <c r="E310" s="395">
        <v>0</v>
      </c>
      <c r="F310" s="395">
        <v>0</v>
      </c>
      <c r="G310" s="403" t="s">
        <v>2635</v>
      </c>
      <c r="H310" s="403" t="s">
        <v>876</v>
      </c>
      <c r="I310" s="395" t="s">
        <v>877</v>
      </c>
      <c r="J310" s="394" t="s">
        <v>1538</v>
      </c>
      <c r="K310" s="416">
        <f t="shared" si="16"/>
        <v>0</v>
      </c>
      <c r="L310" s="416">
        <v>0</v>
      </c>
      <c r="M310" s="416"/>
      <c r="N310" s="416">
        <v>0</v>
      </c>
      <c r="O310" s="468"/>
    </row>
    <row r="311" spans="1:15" ht="25.5">
      <c r="A311" s="187">
        <v>305</v>
      </c>
      <c r="B311" s="395">
        <v>100</v>
      </c>
      <c r="C311" s="395">
        <v>700</v>
      </c>
      <c r="D311" s="395">
        <v>600</v>
      </c>
      <c r="E311" s="186">
        <v>10</v>
      </c>
      <c r="F311" s="186">
        <v>0</v>
      </c>
      <c r="G311" s="402" t="s">
        <v>2636</v>
      </c>
      <c r="H311" s="402" t="s">
        <v>878</v>
      </c>
      <c r="I311" s="404"/>
      <c r="J311" s="404" t="s">
        <v>1538</v>
      </c>
      <c r="K311" s="408">
        <f t="shared" si="16"/>
        <v>0</v>
      </c>
      <c r="L311" s="408">
        <v>0</v>
      </c>
      <c r="M311" s="408"/>
      <c r="N311" s="408">
        <v>0</v>
      </c>
      <c r="O311" s="464">
        <f>+K311-N311</f>
        <v>0</v>
      </c>
    </row>
    <row r="312" spans="1:15" ht="25.5">
      <c r="A312" s="187">
        <v>305</v>
      </c>
      <c r="B312" s="395">
        <v>100</v>
      </c>
      <c r="C312" s="395">
        <v>700</v>
      </c>
      <c r="D312" s="395">
        <v>600</v>
      </c>
      <c r="E312" s="186">
        <v>90</v>
      </c>
      <c r="F312" s="186">
        <v>0</v>
      </c>
      <c r="G312" s="402" t="s">
        <v>2637</v>
      </c>
      <c r="H312" s="402" t="s">
        <v>879</v>
      </c>
      <c r="I312" s="404"/>
      <c r="J312" s="404" t="s">
        <v>1538</v>
      </c>
      <c r="K312" s="408">
        <f t="shared" si="16"/>
        <v>1084481.56</v>
      </c>
      <c r="L312" s="408">
        <v>1084481.56</v>
      </c>
      <c r="M312" s="408"/>
      <c r="N312" s="408">
        <v>1084481.56</v>
      </c>
      <c r="O312" s="464">
        <f>+K312-N312</f>
        <v>0</v>
      </c>
    </row>
    <row r="313" spans="1:15">
      <c r="A313" s="187">
        <v>305</v>
      </c>
      <c r="B313" s="395">
        <v>100</v>
      </c>
      <c r="C313" s="395">
        <v>700</v>
      </c>
      <c r="D313" s="395">
        <v>700</v>
      </c>
      <c r="E313" s="186">
        <v>0</v>
      </c>
      <c r="F313" s="186">
        <v>0</v>
      </c>
      <c r="G313" s="402" t="s">
        <v>2638</v>
      </c>
      <c r="H313" s="402" t="s">
        <v>880</v>
      </c>
      <c r="I313" s="404" t="s">
        <v>881</v>
      </c>
      <c r="J313" s="406" t="s">
        <v>1538</v>
      </c>
      <c r="K313" s="410">
        <f t="shared" si="16"/>
        <v>0</v>
      </c>
      <c r="L313" s="410">
        <v>0</v>
      </c>
      <c r="M313" s="410"/>
      <c r="N313" s="410">
        <v>0</v>
      </c>
      <c r="O313" s="466">
        <f>+K313-N313</f>
        <v>0</v>
      </c>
    </row>
    <row r="314" spans="1:15" ht="25.5">
      <c r="A314" s="187">
        <v>305</v>
      </c>
      <c r="B314" s="395">
        <v>100</v>
      </c>
      <c r="C314" s="395">
        <v>750</v>
      </c>
      <c r="D314" s="395">
        <v>0</v>
      </c>
      <c r="E314" s="395">
        <v>0</v>
      </c>
      <c r="F314" s="395">
        <v>0</v>
      </c>
      <c r="G314" s="403" t="s">
        <v>2639</v>
      </c>
      <c r="H314" s="403" t="s">
        <v>882</v>
      </c>
      <c r="I314" s="404" t="s">
        <v>883</v>
      </c>
      <c r="J314" s="406"/>
      <c r="K314" s="409">
        <f t="shared" si="16"/>
        <v>0</v>
      </c>
      <c r="L314" s="409">
        <v>0</v>
      </c>
      <c r="M314" s="409"/>
      <c r="N314" s="409">
        <v>0</v>
      </c>
      <c r="O314" s="465"/>
    </row>
    <row r="315" spans="1:15" ht="25.5">
      <c r="A315" s="187">
        <v>305</v>
      </c>
      <c r="B315" s="395">
        <v>100</v>
      </c>
      <c r="C315" s="395">
        <v>750</v>
      </c>
      <c r="D315" s="395">
        <v>100</v>
      </c>
      <c r="E315" s="186">
        <v>0</v>
      </c>
      <c r="F315" s="186">
        <v>0</v>
      </c>
      <c r="G315" s="402" t="s">
        <v>2640</v>
      </c>
      <c r="H315" s="402" t="s">
        <v>884</v>
      </c>
      <c r="I315" s="404" t="s">
        <v>885</v>
      </c>
      <c r="J315" s="404" t="s">
        <v>1538</v>
      </c>
      <c r="K315" s="408">
        <f t="shared" si="16"/>
        <v>150000</v>
      </c>
      <c r="L315" s="408">
        <v>150000</v>
      </c>
      <c r="M315" s="408"/>
      <c r="N315" s="408">
        <v>150000</v>
      </c>
      <c r="O315" s="464">
        <f>+K315-N315</f>
        <v>0</v>
      </c>
    </row>
    <row r="316" spans="1:15" ht="25.5">
      <c r="A316" s="187">
        <v>305</v>
      </c>
      <c r="B316" s="395">
        <v>100</v>
      </c>
      <c r="C316" s="395">
        <v>750</v>
      </c>
      <c r="D316" s="395">
        <v>200</v>
      </c>
      <c r="E316" s="186">
        <v>0</v>
      </c>
      <c r="F316" s="395">
        <v>0</v>
      </c>
      <c r="G316" s="402" t="s">
        <v>2641</v>
      </c>
      <c r="H316" s="402" t="s">
        <v>886</v>
      </c>
      <c r="I316" s="395" t="s">
        <v>887</v>
      </c>
      <c r="J316" s="395"/>
      <c r="K316" s="408">
        <f t="shared" si="16"/>
        <v>6493.42</v>
      </c>
      <c r="L316" s="408">
        <v>6493.42</v>
      </c>
      <c r="M316" s="408"/>
      <c r="N316" s="408">
        <v>7000</v>
      </c>
      <c r="O316" s="464">
        <f>+K316-N316</f>
        <v>-506.57999999999993</v>
      </c>
    </row>
    <row r="317" spans="1:15" ht="25.5">
      <c r="A317" s="187">
        <v>305</v>
      </c>
      <c r="B317" s="395">
        <v>100</v>
      </c>
      <c r="C317" s="395">
        <v>750</v>
      </c>
      <c r="D317" s="395">
        <v>300</v>
      </c>
      <c r="E317" s="395">
        <v>0</v>
      </c>
      <c r="F317" s="395">
        <v>0</v>
      </c>
      <c r="G317" s="403" t="s">
        <v>2642</v>
      </c>
      <c r="H317" s="403" t="s">
        <v>888</v>
      </c>
      <c r="I317" s="395" t="s">
        <v>889</v>
      </c>
      <c r="J317" s="394"/>
      <c r="K317" s="409">
        <f t="shared" si="16"/>
        <v>0</v>
      </c>
      <c r="L317" s="409">
        <v>0</v>
      </c>
      <c r="M317" s="409"/>
      <c r="N317" s="409">
        <v>0</v>
      </c>
      <c r="O317" s="465"/>
    </row>
    <row r="318" spans="1:15" ht="25.5">
      <c r="A318" s="187">
        <v>305</v>
      </c>
      <c r="B318" s="395">
        <v>100</v>
      </c>
      <c r="C318" s="395">
        <v>750</v>
      </c>
      <c r="D318" s="395">
        <v>300</v>
      </c>
      <c r="E318" s="186">
        <v>10</v>
      </c>
      <c r="F318" s="395">
        <v>0</v>
      </c>
      <c r="G318" s="402" t="s">
        <v>2643</v>
      </c>
      <c r="H318" s="402" t="s">
        <v>890</v>
      </c>
      <c r="I318" s="395" t="s">
        <v>891</v>
      </c>
      <c r="J318" s="395"/>
      <c r="K318" s="408">
        <f t="shared" si="16"/>
        <v>114285.71</v>
      </c>
      <c r="L318" s="408">
        <v>114285.71</v>
      </c>
      <c r="M318" s="408"/>
      <c r="N318" s="408">
        <v>66880</v>
      </c>
      <c r="O318" s="464">
        <f>+K318-N318</f>
        <v>47405.710000000006</v>
      </c>
    </row>
    <row r="319" spans="1:15">
      <c r="A319" s="187">
        <v>305</v>
      </c>
      <c r="B319" s="395">
        <v>100</v>
      </c>
      <c r="C319" s="395">
        <v>750</v>
      </c>
      <c r="D319" s="395">
        <v>300</v>
      </c>
      <c r="E319" s="395">
        <v>20</v>
      </c>
      <c r="F319" s="395">
        <v>0</v>
      </c>
      <c r="G319" s="403" t="s">
        <v>2644</v>
      </c>
      <c r="H319" s="403" t="s">
        <v>892</v>
      </c>
      <c r="I319" s="395" t="s">
        <v>893</v>
      </c>
      <c r="J319" s="394"/>
      <c r="K319" s="409">
        <f t="shared" si="16"/>
        <v>0</v>
      </c>
      <c r="L319" s="409">
        <v>0</v>
      </c>
      <c r="M319" s="409"/>
      <c r="N319" s="409">
        <v>0</v>
      </c>
      <c r="O319" s="465"/>
    </row>
    <row r="320" spans="1:15" ht="25.5">
      <c r="A320" s="187">
        <v>305</v>
      </c>
      <c r="B320" s="395">
        <v>100</v>
      </c>
      <c r="C320" s="395">
        <v>750</v>
      </c>
      <c r="D320" s="395">
        <v>300</v>
      </c>
      <c r="E320" s="395">
        <v>20</v>
      </c>
      <c r="F320" s="186">
        <v>5</v>
      </c>
      <c r="G320" s="402" t="s">
        <v>2645</v>
      </c>
      <c r="H320" s="402" t="s">
        <v>894</v>
      </c>
      <c r="I320" s="395"/>
      <c r="J320" s="395"/>
      <c r="K320" s="408">
        <f t="shared" si="16"/>
        <v>56801.2</v>
      </c>
      <c r="L320" s="408">
        <v>56801.2</v>
      </c>
      <c r="M320" s="408"/>
      <c r="N320" s="408">
        <v>54600</v>
      </c>
      <c r="O320" s="464">
        <f>+K320-N320</f>
        <v>2201.1999999999971</v>
      </c>
    </row>
    <row r="321" spans="1:15">
      <c r="A321" s="187">
        <v>305</v>
      </c>
      <c r="B321" s="395">
        <v>100</v>
      </c>
      <c r="C321" s="395">
        <v>750</v>
      </c>
      <c r="D321" s="395">
        <v>300</v>
      </c>
      <c r="E321" s="395">
        <v>20</v>
      </c>
      <c r="F321" s="186">
        <v>10</v>
      </c>
      <c r="G321" s="402" t="s">
        <v>2646</v>
      </c>
      <c r="H321" s="402" t="s">
        <v>895</v>
      </c>
      <c r="I321" s="395"/>
      <c r="J321" s="395"/>
      <c r="K321" s="408">
        <f t="shared" si="16"/>
        <v>0</v>
      </c>
      <c r="L321" s="408">
        <v>0</v>
      </c>
      <c r="M321" s="408"/>
      <c r="N321" s="408">
        <v>0</v>
      </c>
      <c r="O321" s="464">
        <f>+K321-N321</f>
        <v>0</v>
      </c>
    </row>
    <row r="322" spans="1:15" ht="25.5">
      <c r="A322" s="187">
        <v>305</v>
      </c>
      <c r="B322" s="395">
        <v>100</v>
      </c>
      <c r="C322" s="395">
        <v>750</v>
      </c>
      <c r="D322" s="395">
        <v>300</v>
      </c>
      <c r="E322" s="395">
        <v>20</v>
      </c>
      <c r="F322" s="186">
        <v>15</v>
      </c>
      <c r="G322" s="402" t="s">
        <v>2647</v>
      </c>
      <c r="H322" s="402" t="s">
        <v>896</v>
      </c>
      <c r="I322" s="395"/>
      <c r="J322" s="395"/>
      <c r="K322" s="408">
        <f t="shared" si="16"/>
        <v>0</v>
      </c>
      <c r="L322" s="408">
        <v>0</v>
      </c>
      <c r="M322" s="408"/>
      <c r="N322" s="408">
        <v>0</v>
      </c>
      <c r="O322" s="464">
        <f>+K322-N322</f>
        <v>0</v>
      </c>
    </row>
    <row r="323" spans="1:15" ht="25.5">
      <c r="A323" s="187">
        <v>305</v>
      </c>
      <c r="B323" s="395">
        <v>100</v>
      </c>
      <c r="C323" s="395">
        <v>750</v>
      </c>
      <c r="D323" s="395">
        <v>300</v>
      </c>
      <c r="E323" s="395">
        <v>30</v>
      </c>
      <c r="F323" s="395">
        <v>0</v>
      </c>
      <c r="G323" s="403" t="s">
        <v>2648</v>
      </c>
      <c r="H323" s="403" t="s">
        <v>897</v>
      </c>
      <c r="I323" s="395" t="s">
        <v>898</v>
      </c>
      <c r="J323" s="394"/>
      <c r="K323" s="409">
        <f t="shared" si="16"/>
        <v>0</v>
      </c>
      <c r="L323" s="409">
        <v>0</v>
      </c>
      <c r="M323" s="409"/>
      <c r="N323" s="409">
        <v>0</v>
      </c>
      <c r="O323" s="465"/>
    </row>
    <row r="324" spans="1:15" ht="25.5">
      <c r="A324" s="187">
        <v>305</v>
      </c>
      <c r="B324" s="395">
        <v>100</v>
      </c>
      <c r="C324" s="395">
        <v>750</v>
      </c>
      <c r="D324" s="395">
        <v>300</v>
      </c>
      <c r="E324" s="395">
        <v>30</v>
      </c>
      <c r="F324" s="186">
        <v>5</v>
      </c>
      <c r="G324" s="402" t="s">
        <v>2649</v>
      </c>
      <c r="H324" s="402" t="s">
        <v>899</v>
      </c>
      <c r="I324" s="395"/>
      <c r="J324" s="395"/>
      <c r="K324" s="408">
        <f t="shared" si="16"/>
        <v>28293.33</v>
      </c>
      <c r="L324" s="408">
        <v>28293.33</v>
      </c>
      <c r="M324" s="408"/>
      <c r="N324" s="408">
        <v>73654.740000000005</v>
      </c>
      <c r="O324" s="464">
        <f>+K324-N324</f>
        <v>-45361.41</v>
      </c>
    </row>
    <row r="325" spans="1:15">
      <c r="A325" s="187">
        <v>305</v>
      </c>
      <c r="B325" s="395">
        <v>100</v>
      </c>
      <c r="C325" s="395">
        <v>750</v>
      </c>
      <c r="D325" s="395">
        <v>300</v>
      </c>
      <c r="E325" s="395">
        <v>30</v>
      </c>
      <c r="F325" s="186">
        <v>10</v>
      </c>
      <c r="G325" s="402" t="s">
        <v>2650</v>
      </c>
      <c r="H325" s="402" t="s">
        <v>900</v>
      </c>
      <c r="I325" s="395"/>
      <c r="J325" s="395"/>
      <c r="K325" s="408">
        <f t="shared" si="16"/>
        <v>62496</v>
      </c>
      <c r="L325" s="408">
        <v>62496</v>
      </c>
      <c r="M325" s="408"/>
      <c r="N325" s="408">
        <v>82496</v>
      </c>
      <c r="O325" s="464">
        <f>+K325-N325</f>
        <v>-20000</v>
      </c>
    </row>
    <row r="326" spans="1:15">
      <c r="A326" s="187">
        <v>305</v>
      </c>
      <c r="B326" s="395">
        <v>100</v>
      </c>
      <c r="C326" s="395">
        <v>750</v>
      </c>
      <c r="D326" s="395">
        <v>300</v>
      </c>
      <c r="E326" s="395">
        <v>30</v>
      </c>
      <c r="F326" s="186">
        <v>15</v>
      </c>
      <c r="G326" s="402" t="s">
        <v>2651</v>
      </c>
      <c r="H326" s="402" t="s">
        <v>901</v>
      </c>
      <c r="I326" s="395"/>
      <c r="J326" s="395"/>
      <c r="K326" s="408">
        <f t="shared" si="16"/>
        <v>0</v>
      </c>
      <c r="L326" s="408">
        <v>0</v>
      </c>
      <c r="M326" s="408"/>
      <c r="N326" s="408">
        <v>0</v>
      </c>
      <c r="O326" s="464">
        <f>+K326-N326</f>
        <v>0</v>
      </c>
    </row>
    <row r="327" spans="1:15">
      <c r="A327" s="187">
        <v>305</v>
      </c>
      <c r="B327" s="395">
        <v>100</v>
      </c>
      <c r="C327" s="395">
        <v>750</v>
      </c>
      <c r="D327" s="395">
        <v>300</v>
      </c>
      <c r="E327" s="395">
        <v>30</v>
      </c>
      <c r="F327" s="186">
        <v>20</v>
      </c>
      <c r="G327" s="402" t="s">
        <v>2652</v>
      </c>
      <c r="H327" s="402" t="s">
        <v>902</v>
      </c>
      <c r="I327" s="395"/>
      <c r="J327" s="395"/>
      <c r="K327" s="408">
        <f t="shared" ref="K327:K390" si="20">+L327+M327</f>
        <v>28080</v>
      </c>
      <c r="L327" s="408">
        <v>28080</v>
      </c>
      <c r="M327" s="408"/>
      <c r="N327" s="408">
        <v>30000</v>
      </c>
      <c r="O327" s="464">
        <f>+K327-N327</f>
        <v>-1920</v>
      </c>
    </row>
    <row r="328" spans="1:15">
      <c r="A328" s="187">
        <v>305</v>
      </c>
      <c r="B328" s="395">
        <v>100</v>
      </c>
      <c r="C328" s="395">
        <v>750</v>
      </c>
      <c r="D328" s="395">
        <v>300</v>
      </c>
      <c r="E328" s="395">
        <v>40</v>
      </c>
      <c r="F328" s="395">
        <v>0</v>
      </c>
      <c r="G328" s="403" t="s">
        <v>2653</v>
      </c>
      <c r="H328" s="403" t="s">
        <v>903</v>
      </c>
      <c r="I328" s="395" t="s">
        <v>904</v>
      </c>
      <c r="J328" s="394"/>
      <c r="K328" s="409">
        <f t="shared" si="20"/>
        <v>0</v>
      </c>
      <c r="L328" s="409">
        <v>0</v>
      </c>
      <c r="M328" s="409"/>
      <c r="N328" s="409">
        <v>0</v>
      </c>
      <c r="O328" s="465"/>
    </row>
    <row r="329" spans="1:15">
      <c r="A329" s="187">
        <v>305</v>
      </c>
      <c r="B329" s="395">
        <v>100</v>
      </c>
      <c r="C329" s="395">
        <v>750</v>
      </c>
      <c r="D329" s="395">
        <v>300</v>
      </c>
      <c r="E329" s="395">
        <v>40</v>
      </c>
      <c r="F329" s="186">
        <v>5</v>
      </c>
      <c r="G329" s="402" t="s">
        <v>2654</v>
      </c>
      <c r="H329" s="402" t="s">
        <v>905</v>
      </c>
      <c r="I329" s="395"/>
      <c r="J329" s="395"/>
      <c r="K329" s="408">
        <f t="shared" si="20"/>
        <v>559390.99</v>
      </c>
      <c r="L329" s="408">
        <v>559390.99</v>
      </c>
      <c r="M329" s="408"/>
      <c r="N329" s="408">
        <v>507300.47</v>
      </c>
      <c r="O329" s="464">
        <f t="shared" ref="O329:O340" si="21">+K329-N329</f>
        <v>52090.520000000019</v>
      </c>
    </row>
    <row r="330" spans="1:15">
      <c r="A330" s="187">
        <v>305</v>
      </c>
      <c r="B330" s="395">
        <v>100</v>
      </c>
      <c r="C330" s="395">
        <v>750</v>
      </c>
      <c r="D330" s="395">
        <v>300</v>
      </c>
      <c r="E330" s="395">
        <v>40</v>
      </c>
      <c r="F330" s="186">
        <v>10</v>
      </c>
      <c r="G330" s="402" t="s">
        <v>2655</v>
      </c>
      <c r="H330" s="402" t="s">
        <v>635</v>
      </c>
      <c r="I330" s="412"/>
      <c r="J330" s="412"/>
      <c r="K330" s="408">
        <f t="shared" si="20"/>
        <v>0</v>
      </c>
      <c r="L330" s="408">
        <v>0</v>
      </c>
      <c r="M330" s="408"/>
      <c r="N330" s="408">
        <v>0</v>
      </c>
      <c r="O330" s="464">
        <f t="shared" si="21"/>
        <v>0</v>
      </c>
    </row>
    <row r="331" spans="1:15" ht="25.5">
      <c r="A331" s="187">
        <v>305</v>
      </c>
      <c r="B331" s="395">
        <v>100</v>
      </c>
      <c r="C331" s="395">
        <v>750</v>
      </c>
      <c r="D331" s="395">
        <v>300</v>
      </c>
      <c r="E331" s="395">
        <v>40</v>
      </c>
      <c r="F331" s="186">
        <v>15</v>
      </c>
      <c r="G331" s="402" t="s">
        <v>2261</v>
      </c>
      <c r="H331" s="402" t="s">
        <v>2262</v>
      </c>
      <c r="I331" s="395"/>
      <c r="J331" s="395"/>
      <c r="K331" s="408">
        <f t="shared" si="20"/>
        <v>9266.85</v>
      </c>
      <c r="L331" s="408">
        <v>9266.85</v>
      </c>
      <c r="M331" s="408"/>
      <c r="N331" s="408">
        <v>9266.85</v>
      </c>
      <c r="O331" s="464">
        <f t="shared" si="21"/>
        <v>0</v>
      </c>
    </row>
    <row r="332" spans="1:15">
      <c r="A332" s="187">
        <v>305</v>
      </c>
      <c r="B332" s="395">
        <v>100</v>
      </c>
      <c r="C332" s="395">
        <v>750</v>
      </c>
      <c r="D332" s="395">
        <v>300</v>
      </c>
      <c r="E332" s="395">
        <v>40</v>
      </c>
      <c r="F332" s="186">
        <v>20</v>
      </c>
      <c r="G332" s="402" t="s">
        <v>2263</v>
      </c>
      <c r="H332" s="402" t="s">
        <v>1114</v>
      </c>
      <c r="I332" s="395"/>
      <c r="J332" s="395"/>
      <c r="K332" s="408">
        <f t="shared" si="20"/>
        <v>0</v>
      </c>
      <c r="L332" s="408">
        <v>0</v>
      </c>
      <c r="M332" s="408"/>
      <c r="N332" s="408">
        <v>0</v>
      </c>
      <c r="O332" s="464">
        <f t="shared" si="21"/>
        <v>0</v>
      </c>
    </row>
    <row r="333" spans="1:15">
      <c r="A333" s="187">
        <v>305</v>
      </c>
      <c r="B333" s="395">
        <v>100</v>
      </c>
      <c r="C333" s="395">
        <v>750</v>
      </c>
      <c r="D333" s="395">
        <v>300</v>
      </c>
      <c r="E333" s="395">
        <v>40</v>
      </c>
      <c r="F333" s="186">
        <v>25</v>
      </c>
      <c r="G333" s="402" t="s">
        <v>2264</v>
      </c>
      <c r="H333" s="402" t="s">
        <v>1114</v>
      </c>
      <c r="I333" s="395"/>
      <c r="J333" s="395"/>
      <c r="K333" s="408">
        <f t="shared" si="20"/>
        <v>0</v>
      </c>
      <c r="L333" s="408">
        <v>0</v>
      </c>
      <c r="M333" s="408"/>
      <c r="N333" s="408">
        <v>0</v>
      </c>
      <c r="O333" s="464">
        <f t="shared" si="21"/>
        <v>0</v>
      </c>
    </row>
    <row r="334" spans="1:15" ht="25.5">
      <c r="A334" s="187">
        <v>305</v>
      </c>
      <c r="B334" s="395">
        <v>100</v>
      </c>
      <c r="C334" s="395">
        <v>750</v>
      </c>
      <c r="D334" s="395">
        <v>300</v>
      </c>
      <c r="E334" s="395">
        <v>40</v>
      </c>
      <c r="F334" s="186">
        <v>30</v>
      </c>
      <c r="G334" s="402" t="s">
        <v>2265</v>
      </c>
      <c r="H334" s="402" t="s">
        <v>1117</v>
      </c>
      <c r="I334" s="395"/>
      <c r="J334" s="395"/>
      <c r="K334" s="408">
        <f t="shared" si="20"/>
        <v>0</v>
      </c>
      <c r="L334" s="408">
        <v>0</v>
      </c>
      <c r="M334" s="408"/>
      <c r="N334" s="408">
        <v>0</v>
      </c>
      <c r="O334" s="464">
        <f t="shared" si="21"/>
        <v>0</v>
      </c>
    </row>
    <row r="335" spans="1:15" ht="25.5">
      <c r="A335" s="187">
        <v>305</v>
      </c>
      <c r="B335" s="395">
        <v>100</v>
      </c>
      <c r="C335" s="395">
        <v>750</v>
      </c>
      <c r="D335" s="395">
        <v>300</v>
      </c>
      <c r="E335" s="395">
        <v>40</v>
      </c>
      <c r="F335" s="186">
        <v>35</v>
      </c>
      <c r="G335" s="402" t="s">
        <v>2266</v>
      </c>
      <c r="H335" s="402" t="s">
        <v>1117</v>
      </c>
      <c r="I335" s="395"/>
      <c r="J335" s="395"/>
      <c r="K335" s="408">
        <f t="shared" si="20"/>
        <v>0</v>
      </c>
      <c r="L335" s="408">
        <v>0</v>
      </c>
      <c r="M335" s="408"/>
      <c r="N335" s="408">
        <v>0</v>
      </c>
      <c r="O335" s="464">
        <f t="shared" si="21"/>
        <v>0</v>
      </c>
    </row>
    <row r="336" spans="1:15">
      <c r="A336" s="187">
        <v>305</v>
      </c>
      <c r="B336" s="395">
        <v>100</v>
      </c>
      <c r="C336" s="395">
        <v>750</v>
      </c>
      <c r="D336" s="395">
        <v>300</v>
      </c>
      <c r="E336" s="395">
        <v>40</v>
      </c>
      <c r="F336" s="186">
        <v>40</v>
      </c>
      <c r="G336" s="402" t="s">
        <v>2267</v>
      </c>
      <c r="H336" s="402" t="s">
        <v>1122</v>
      </c>
      <c r="I336" s="395"/>
      <c r="J336" s="395"/>
      <c r="K336" s="408">
        <f t="shared" si="20"/>
        <v>0</v>
      </c>
      <c r="L336" s="408">
        <v>0</v>
      </c>
      <c r="M336" s="408"/>
      <c r="N336" s="408">
        <v>0</v>
      </c>
      <c r="O336" s="464">
        <f t="shared" si="21"/>
        <v>0</v>
      </c>
    </row>
    <row r="337" spans="1:15">
      <c r="A337" s="187">
        <v>305</v>
      </c>
      <c r="B337" s="395">
        <v>100</v>
      </c>
      <c r="C337" s="395">
        <v>750</v>
      </c>
      <c r="D337" s="395">
        <v>300</v>
      </c>
      <c r="E337" s="395">
        <v>40</v>
      </c>
      <c r="F337" s="186">
        <v>45</v>
      </c>
      <c r="G337" s="402" t="s">
        <v>2268</v>
      </c>
      <c r="H337" s="402" t="s">
        <v>1122</v>
      </c>
      <c r="I337" s="395"/>
      <c r="J337" s="395"/>
      <c r="K337" s="408">
        <f t="shared" si="20"/>
        <v>0</v>
      </c>
      <c r="L337" s="408">
        <v>0</v>
      </c>
      <c r="M337" s="408"/>
      <c r="N337" s="408">
        <v>0</v>
      </c>
      <c r="O337" s="464">
        <f t="shared" si="21"/>
        <v>0</v>
      </c>
    </row>
    <row r="338" spans="1:15">
      <c r="A338" s="187">
        <v>305</v>
      </c>
      <c r="B338" s="395">
        <v>100</v>
      </c>
      <c r="C338" s="395">
        <v>750</v>
      </c>
      <c r="D338" s="395">
        <v>300</v>
      </c>
      <c r="E338" s="395">
        <v>40</v>
      </c>
      <c r="F338" s="186">
        <v>50</v>
      </c>
      <c r="G338" s="402" t="s">
        <v>2269</v>
      </c>
      <c r="H338" s="402" t="s">
        <v>1125</v>
      </c>
      <c r="I338" s="395"/>
      <c r="J338" s="395"/>
      <c r="K338" s="408">
        <f t="shared" si="20"/>
        <v>0</v>
      </c>
      <c r="L338" s="408">
        <v>0</v>
      </c>
      <c r="M338" s="408"/>
      <c r="N338" s="408">
        <v>0</v>
      </c>
      <c r="O338" s="464">
        <f t="shared" si="21"/>
        <v>0</v>
      </c>
    </row>
    <row r="339" spans="1:15">
      <c r="A339" s="187">
        <v>305</v>
      </c>
      <c r="B339" s="395">
        <v>100</v>
      </c>
      <c r="C339" s="395">
        <v>750</v>
      </c>
      <c r="D339" s="395">
        <v>300</v>
      </c>
      <c r="E339" s="395">
        <v>40</v>
      </c>
      <c r="F339" s="186">
        <v>55</v>
      </c>
      <c r="G339" s="402" t="s">
        <v>2270</v>
      </c>
      <c r="H339" s="402" t="s">
        <v>1125</v>
      </c>
      <c r="I339" s="395"/>
      <c r="J339" s="395"/>
      <c r="K339" s="408">
        <f t="shared" si="20"/>
        <v>229083.58</v>
      </c>
      <c r="L339" s="408">
        <v>229083.58</v>
      </c>
      <c r="M339" s="408"/>
      <c r="N339" s="408">
        <v>222849.17</v>
      </c>
      <c r="O339" s="464">
        <f t="shared" si="21"/>
        <v>6234.4099999999744</v>
      </c>
    </row>
    <row r="340" spans="1:15">
      <c r="A340" s="187">
        <v>305</v>
      </c>
      <c r="B340" s="395">
        <v>100</v>
      </c>
      <c r="C340" s="395">
        <v>750</v>
      </c>
      <c r="D340" s="395">
        <v>300</v>
      </c>
      <c r="E340" s="186">
        <v>50</v>
      </c>
      <c r="F340" s="395">
        <v>0</v>
      </c>
      <c r="G340" s="402" t="s">
        <v>2656</v>
      </c>
      <c r="H340" s="402" t="s">
        <v>906</v>
      </c>
      <c r="I340" s="395" t="s">
        <v>907</v>
      </c>
      <c r="J340" s="395"/>
      <c r="K340" s="408">
        <f t="shared" si="20"/>
        <v>0</v>
      </c>
      <c r="L340" s="408">
        <v>0</v>
      </c>
      <c r="M340" s="408"/>
      <c r="N340" s="408">
        <v>32117.599999999999</v>
      </c>
      <c r="O340" s="464">
        <f t="shared" si="21"/>
        <v>-32117.599999999999</v>
      </c>
    </row>
    <row r="341" spans="1:15">
      <c r="A341" s="187">
        <v>305</v>
      </c>
      <c r="B341" s="395">
        <v>100</v>
      </c>
      <c r="C341" s="395">
        <v>750</v>
      </c>
      <c r="D341" s="395">
        <v>300</v>
      </c>
      <c r="E341" s="395">
        <v>60</v>
      </c>
      <c r="F341" s="395">
        <v>0</v>
      </c>
      <c r="G341" s="403" t="s">
        <v>2657</v>
      </c>
      <c r="H341" s="403" t="s">
        <v>908</v>
      </c>
      <c r="I341" s="395" t="s">
        <v>909</v>
      </c>
      <c r="J341" s="394"/>
      <c r="K341" s="409">
        <f t="shared" si="20"/>
        <v>0</v>
      </c>
      <c r="L341" s="409">
        <v>0</v>
      </c>
      <c r="M341" s="409"/>
      <c r="N341" s="409">
        <v>0</v>
      </c>
      <c r="O341" s="465"/>
    </row>
    <row r="342" spans="1:15">
      <c r="A342" s="187">
        <v>305</v>
      </c>
      <c r="B342" s="395">
        <v>100</v>
      </c>
      <c r="C342" s="395">
        <v>750</v>
      </c>
      <c r="D342" s="395">
        <v>300</v>
      </c>
      <c r="E342" s="395">
        <v>60</v>
      </c>
      <c r="F342" s="186">
        <v>5</v>
      </c>
      <c r="G342" s="402" t="s">
        <v>2658</v>
      </c>
      <c r="H342" s="402" t="s">
        <v>910</v>
      </c>
      <c r="I342" s="395"/>
      <c r="J342" s="395"/>
      <c r="K342" s="408">
        <f t="shared" si="20"/>
        <v>0</v>
      </c>
      <c r="L342" s="408">
        <v>0</v>
      </c>
      <c r="M342" s="408"/>
      <c r="N342" s="408">
        <v>0</v>
      </c>
      <c r="O342" s="464">
        <f t="shared" ref="O342:O350" si="22">+K342-N342</f>
        <v>0</v>
      </c>
    </row>
    <row r="343" spans="1:15">
      <c r="A343" s="187">
        <v>305</v>
      </c>
      <c r="B343" s="395">
        <v>100</v>
      </c>
      <c r="C343" s="395">
        <v>750</v>
      </c>
      <c r="D343" s="395">
        <v>300</v>
      </c>
      <c r="E343" s="395">
        <v>60</v>
      </c>
      <c r="F343" s="186">
        <v>10</v>
      </c>
      <c r="G343" s="402" t="s">
        <v>2659</v>
      </c>
      <c r="H343" s="402" t="s">
        <v>911</v>
      </c>
      <c r="I343" s="395"/>
      <c r="J343" s="395"/>
      <c r="K343" s="408">
        <f t="shared" si="20"/>
        <v>0</v>
      </c>
      <c r="L343" s="408">
        <v>0</v>
      </c>
      <c r="M343" s="408"/>
      <c r="N343" s="408">
        <v>0</v>
      </c>
      <c r="O343" s="464">
        <f t="shared" si="22"/>
        <v>0</v>
      </c>
    </row>
    <row r="344" spans="1:15">
      <c r="A344" s="187">
        <v>305</v>
      </c>
      <c r="B344" s="395">
        <v>100</v>
      </c>
      <c r="C344" s="395">
        <v>750</v>
      </c>
      <c r="D344" s="395">
        <v>300</v>
      </c>
      <c r="E344" s="395">
        <v>60</v>
      </c>
      <c r="F344" s="186">
        <v>15</v>
      </c>
      <c r="G344" s="402" t="s">
        <v>2660</v>
      </c>
      <c r="H344" s="402" t="s">
        <v>912</v>
      </c>
      <c r="I344" s="395"/>
      <c r="J344" s="395"/>
      <c r="K344" s="408">
        <f t="shared" si="20"/>
        <v>450000</v>
      </c>
      <c r="L344" s="408">
        <v>450000</v>
      </c>
      <c r="M344" s="408"/>
      <c r="N344" s="408">
        <v>600000</v>
      </c>
      <c r="O344" s="464">
        <f t="shared" si="22"/>
        <v>-150000</v>
      </c>
    </row>
    <row r="345" spans="1:15">
      <c r="A345" s="187">
        <v>305</v>
      </c>
      <c r="B345" s="395">
        <v>100</v>
      </c>
      <c r="C345" s="395">
        <v>750</v>
      </c>
      <c r="D345" s="395">
        <v>300</v>
      </c>
      <c r="E345" s="395">
        <v>60</v>
      </c>
      <c r="F345" s="186">
        <v>20</v>
      </c>
      <c r="G345" s="402" t="s">
        <v>2661</v>
      </c>
      <c r="H345" s="402" t="s">
        <v>913</v>
      </c>
      <c r="I345" s="395"/>
      <c r="J345" s="395"/>
      <c r="K345" s="408">
        <f t="shared" si="20"/>
        <v>554306</v>
      </c>
      <c r="L345" s="408">
        <v>554306</v>
      </c>
      <c r="M345" s="408"/>
      <c r="N345" s="408">
        <v>612602</v>
      </c>
      <c r="O345" s="464">
        <f t="shared" si="22"/>
        <v>-58296</v>
      </c>
    </row>
    <row r="346" spans="1:15">
      <c r="A346" s="187">
        <v>305</v>
      </c>
      <c r="B346" s="395">
        <v>100</v>
      </c>
      <c r="C346" s="395">
        <v>750</v>
      </c>
      <c r="D346" s="395">
        <v>300</v>
      </c>
      <c r="E346" s="395">
        <v>60</v>
      </c>
      <c r="F346" s="186">
        <v>25</v>
      </c>
      <c r="G346" s="402" t="s">
        <v>2662</v>
      </c>
      <c r="H346" s="402" t="s">
        <v>914</v>
      </c>
      <c r="I346" s="395"/>
      <c r="J346" s="395"/>
      <c r="K346" s="408">
        <f t="shared" si="20"/>
        <v>3000</v>
      </c>
      <c r="L346" s="408">
        <v>3000</v>
      </c>
      <c r="M346" s="408"/>
      <c r="N346" s="408">
        <v>3000</v>
      </c>
      <c r="O346" s="464">
        <f t="shared" si="22"/>
        <v>0</v>
      </c>
    </row>
    <row r="347" spans="1:15">
      <c r="A347" s="187">
        <v>305</v>
      </c>
      <c r="B347" s="395">
        <v>100</v>
      </c>
      <c r="C347" s="395">
        <v>750</v>
      </c>
      <c r="D347" s="395">
        <v>300</v>
      </c>
      <c r="E347" s="395">
        <v>60</v>
      </c>
      <c r="F347" s="186">
        <v>30</v>
      </c>
      <c r="G347" s="402" t="s">
        <v>2663</v>
      </c>
      <c r="H347" s="402" t="s">
        <v>915</v>
      </c>
      <c r="I347" s="395"/>
      <c r="J347" s="395"/>
      <c r="K347" s="408">
        <f t="shared" si="20"/>
        <v>56160.23</v>
      </c>
      <c r="L347" s="408">
        <v>56160.23</v>
      </c>
      <c r="M347" s="408"/>
      <c r="N347" s="408">
        <v>60541.55</v>
      </c>
      <c r="O347" s="464">
        <f t="shared" si="22"/>
        <v>-4381.32</v>
      </c>
    </row>
    <row r="348" spans="1:15">
      <c r="A348" s="187">
        <v>305</v>
      </c>
      <c r="B348" s="395">
        <v>100</v>
      </c>
      <c r="C348" s="395">
        <v>750</v>
      </c>
      <c r="D348" s="395">
        <v>300</v>
      </c>
      <c r="E348" s="395">
        <v>60</v>
      </c>
      <c r="F348" s="186">
        <v>35</v>
      </c>
      <c r="G348" s="402" t="s">
        <v>2664</v>
      </c>
      <c r="H348" s="402" t="s">
        <v>916</v>
      </c>
      <c r="I348" s="395"/>
      <c r="J348" s="395"/>
      <c r="K348" s="408">
        <f t="shared" si="20"/>
        <v>0</v>
      </c>
      <c r="L348" s="408">
        <v>0</v>
      </c>
      <c r="M348" s="408"/>
      <c r="N348" s="408">
        <v>0</v>
      </c>
      <c r="O348" s="464">
        <f t="shared" si="22"/>
        <v>0</v>
      </c>
    </row>
    <row r="349" spans="1:15" ht="25.5">
      <c r="A349" s="187">
        <v>305</v>
      </c>
      <c r="B349" s="395">
        <v>100</v>
      </c>
      <c r="C349" s="395">
        <v>750</v>
      </c>
      <c r="D349" s="395">
        <v>300</v>
      </c>
      <c r="E349" s="395">
        <v>60</v>
      </c>
      <c r="F349" s="186">
        <v>40</v>
      </c>
      <c r="G349" s="402" t="s">
        <v>2665</v>
      </c>
      <c r="H349" s="402" t="s">
        <v>917</v>
      </c>
      <c r="I349" s="395"/>
      <c r="J349" s="395"/>
      <c r="K349" s="408">
        <f t="shared" si="20"/>
        <v>0</v>
      </c>
      <c r="L349" s="408">
        <v>0</v>
      </c>
      <c r="M349" s="408"/>
      <c r="N349" s="408">
        <v>0</v>
      </c>
      <c r="O349" s="464">
        <f t="shared" si="22"/>
        <v>0</v>
      </c>
    </row>
    <row r="350" spans="1:15" ht="25.5">
      <c r="A350" s="187">
        <v>305</v>
      </c>
      <c r="B350" s="395">
        <v>100</v>
      </c>
      <c r="C350" s="395">
        <v>750</v>
      </c>
      <c r="D350" s="395">
        <v>300</v>
      </c>
      <c r="E350" s="395">
        <v>60</v>
      </c>
      <c r="F350" s="186">
        <v>90</v>
      </c>
      <c r="G350" s="402" t="s">
        <v>2666</v>
      </c>
      <c r="H350" s="402" t="s">
        <v>918</v>
      </c>
      <c r="I350" s="395"/>
      <c r="J350" s="395"/>
      <c r="K350" s="408">
        <f t="shared" si="20"/>
        <v>0</v>
      </c>
      <c r="L350" s="408">
        <v>0</v>
      </c>
      <c r="M350" s="408"/>
      <c r="N350" s="408">
        <v>0</v>
      </c>
      <c r="O350" s="464">
        <f t="shared" si="22"/>
        <v>0</v>
      </c>
    </row>
    <row r="351" spans="1:15" ht="25.5">
      <c r="A351" s="187">
        <v>305</v>
      </c>
      <c r="B351" s="395">
        <v>100</v>
      </c>
      <c r="C351" s="395">
        <v>750</v>
      </c>
      <c r="D351" s="395">
        <v>400</v>
      </c>
      <c r="E351" s="395">
        <v>0</v>
      </c>
      <c r="F351" s="395">
        <v>0</v>
      </c>
      <c r="G351" s="403" t="s">
        <v>2667</v>
      </c>
      <c r="H351" s="403" t="s">
        <v>919</v>
      </c>
      <c r="I351" s="404" t="s">
        <v>920</v>
      </c>
      <c r="J351" s="406"/>
      <c r="K351" s="409">
        <f t="shared" si="20"/>
        <v>0</v>
      </c>
      <c r="L351" s="409">
        <v>0</v>
      </c>
      <c r="M351" s="409"/>
      <c r="N351" s="409">
        <v>0</v>
      </c>
      <c r="O351" s="465"/>
    </row>
    <row r="352" spans="1:15" ht="38.25">
      <c r="A352" s="187">
        <v>305</v>
      </c>
      <c r="B352" s="395">
        <v>100</v>
      </c>
      <c r="C352" s="395">
        <v>750</v>
      </c>
      <c r="D352" s="395">
        <v>400</v>
      </c>
      <c r="E352" s="186">
        <v>10</v>
      </c>
      <c r="F352" s="186">
        <v>0</v>
      </c>
      <c r="G352" s="402" t="s">
        <v>2668</v>
      </c>
      <c r="H352" s="402" t="s">
        <v>921</v>
      </c>
      <c r="I352" s="404" t="s">
        <v>922</v>
      </c>
      <c r="J352" s="404" t="s">
        <v>1538</v>
      </c>
      <c r="K352" s="408">
        <f t="shared" si="20"/>
        <v>0</v>
      </c>
      <c r="L352" s="408">
        <v>0</v>
      </c>
      <c r="M352" s="408"/>
      <c r="N352" s="408">
        <v>0</v>
      </c>
      <c r="O352" s="464">
        <f>+K352-N352</f>
        <v>0</v>
      </c>
    </row>
    <row r="353" spans="1:15" ht="25.5">
      <c r="A353" s="187">
        <v>305</v>
      </c>
      <c r="B353" s="395">
        <v>100</v>
      </c>
      <c r="C353" s="395">
        <v>750</v>
      </c>
      <c r="D353" s="395">
        <v>400</v>
      </c>
      <c r="E353" s="186">
        <v>20</v>
      </c>
      <c r="F353" s="395">
        <v>0</v>
      </c>
      <c r="G353" s="402" t="s">
        <v>2669</v>
      </c>
      <c r="H353" s="402" t="s">
        <v>923</v>
      </c>
      <c r="I353" s="395" t="s">
        <v>924</v>
      </c>
      <c r="J353" s="395"/>
      <c r="K353" s="408">
        <f t="shared" si="20"/>
        <v>0</v>
      </c>
      <c r="L353" s="408">
        <v>0</v>
      </c>
      <c r="M353" s="408"/>
      <c r="N353" s="408">
        <v>0</v>
      </c>
      <c r="O353" s="464">
        <f>+K353-N353</f>
        <v>0</v>
      </c>
    </row>
    <row r="354" spans="1:15" ht="25.5">
      <c r="A354" s="187">
        <v>305</v>
      </c>
      <c r="B354" s="395">
        <v>100</v>
      </c>
      <c r="C354" s="395">
        <v>750</v>
      </c>
      <c r="D354" s="395">
        <v>400</v>
      </c>
      <c r="E354" s="186">
        <v>30</v>
      </c>
      <c r="F354" s="395">
        <v>0</v>
      </c>
      <c r="G354" s="402" t="s">
        <v>2670</v>
      </c>
      <c r="H354" s="402" t="s">
        <v>925</v>
      </c>
      <c r="I354" s="395" t="s">
        <v>926</v>
      </c>
      <c r="J354" s="395" t="s">
        <v>1587</v>
      </c>
      <c r="K354" s="408">
        <f t="shared" si="20"/>
        <v>0</v>
      </c>
      <c r="L354" s="408">
        <v>0</v>
      </c>
      <c r="M354" s="408"/>
      <c r="N354" s="408">
        <v>0</v>
      </c>
      <c r="O354" s="464">
        <f>+K354-N354</f>
        <v>0</v>
      </c>
    </row>
    <row r="355" spans="1:15">
      <c r="A355" s="187">
        <v>305</v>
      </c>
      <c r="B355" s="395">
        <v>100</v>
      </c>
      <c r="C355" s="395">
        <v>800</v>
      </c>
      <c r="D355" s="395">
        <v>0</v>
      </c>
      <c r="E355" s="395">
        <v>0</v>
      </c>
      <c r="F355" s="395">
        <v>0</v>
      </c>
      <c r="G355" s="403" t="s">
        <v>2671</v>
      </c>
      <c r="H355" s="403" t="s">
        <v>927</v>
      </c>
      <c r="I355" s="404" t="s">
        <v>928</v>
      </c>
      <c r="J355" s="406"/>
      <c r="K355" s="409">
        <f t="shared" si="20"/>
        <v>0</v>
      </c>
      <c r="L355" s="409">
        <v>0</v>
      </c>
      <c r="M355" s="409"/>
      <c r="N355" s="409">
        <v>0</v>
      </c>
      <c r="O355" s="465"/>
    </row>
    <row r="356" spans="1:15" ht="38.25">
      <c r="A356" s="187">
        <v>305</v>
      </c>
      <c r="B356" s="395">
        <v>100</v>
      </c>
      <c r="C356" s="395">
        <v>800</v>
      </c>
      <c r="D356" s="395">
        <v>100</v>
      </c>
      <c r="E356" s="186">
        <v>0</v>
      </c>
      <c r="F356" s="186">
        <v>0</v>
      </c>
      <c r="G356" s="402" t="s">
        <v>2672</v>
      </c>
      <c r="H356" s="402" t="s">
        <v>929</v>
      </c>
      <c r="I356" s="404" t="s">
        <v>930</v>
      </c>
      <c r="J356" s="404" t="s">
        <v>1538</v>
      </c>
      <c r="K356" s="408">
        <f t="shared" si="20"/>
        <v>0</v>
      </c>
      <c r="L356" s="408">
        <v>0</v>
      </c>
      <c r="M356" s="408"/>
      <c r="N356" s="408">
        <v>0</v>
      </c>
      <c r="O356" s="464">
        <f>+K356-N356</f>
        <v>0</v>
      </c>
    </row>
    <row r="357" spans="1:15" ht="38.25">
      <c r="A357" s="187">
        <v>305</v>
      </c>
      <c r="B357" s="395">
        <v>100</v>
      </c>
      <c r="C357" s="395">
        <v>800</v>
      </c>
      <c r="D357" s="186">
        <v>200</v>
      </c>
      <c r="E357" s="395">
        <v>0</v>
      </c>
      <c r="F357" s="395">
        <v>0</v>
      </c>
      <c r="G357" s="402" t="s">
        <v>2673</v>
      </c>
      <c r="H357" s="402" t="s">
        <v>931</v>
      </c>
      <c r="I357" s="395" t="s">
        <v>932</v>
      </c>
      <c r="J357" s="395"/>
      <c r="K357" s="408">
        <f t="shared" si="20"/>
        <v>0</v>
      </c>
      <c r="L357" s="408">
        <v>0</v>
      </c>
      <c r="M357" s="408"/>
      <c r="N357" s="408">
        <v>0</v>
      </c>
      <c r="O357" s="464">
        <f>+K357-N357</f>
        <v>0</v>
      </c>
    </row>
    <row r="358" spans="1:15" ht="25.5">
      <c r="A358" s="187">
        <v>305</v>
      </c>
      <c r="B358" s="395">
        <v>100</v>
      </c>
      <c r="C358" s="395">
        <v>800</v>
      </c>
      <c r="D358" s="186">
        <v>300</v>
      </c>
      <c r="E358" s="395">
        <v>0</v>
      </c>
      <c r="F358" s="395">
        <v>0</v>
      </c>
      <c r="G358" s="402" t="s">
        <v>2674</v>
      </c>
      <c r="H358" s="402" t="s">
        <v>933</v>
      </c>
      <c r="I358" s="395" t="s">
        <v>934</v>
      </c>
      <c r="J358" s="395" t="s">
        <v>1587</v>
      </c>
      <c r="K358" s="408">
        <f t="shared" si="20"/>
        <v>0</v>
      </c>
      <c r="L358" s="408">
        <v>0</v>
      </c>
      <c r="M358" s="408"/>
      <c r="N358" s="408">
        <v>0</v>
      </c>
      <c r="O358" s="464">
        <f>+K358-N358</f>
        <v>0</v>
      </c>
    </row>
    <row r="359" spans="1:15">
      <c r="A359" s="187">
        <v>305</v>
      </c>
      <c r="B359" s="395">
        <v>100</v>
      </c>
      <c r="C359" s="395">
        <v>800</v>
      </c>
      <c r="D359" s="395">
        <v>400</v>
      </c>
      <c r="E359" s="395">
        <v>0</v>
      </c>
      <c r="F359" s="395">
        <v>0</v>
      </c>
      <c r="G359" s="403" t="s">
        <v>2675</v>
      </c>
      <c r="H359" s="403" t="s">
        <v>935</v>
      </c>
      <c r="I359" s="395" t="s">
        <v>936</v>
      </c>
      <c r="J359" s="394"/>
      <c r="K359" s="409">
        <f t="shared" si="20"/>
        <v>0</v>
      </c>
      <c r="L359" s="409">
        <v>0</v>
      </c>
      <c r="M359" s="409"/>
      <c r="N359" s="409">
        <v>0</v>
      </c>
      <c r="O359" s="465"/>
    </row>
    <row r="360" spans="1:15">
      <c r="A360" s="187">
        <v>305</v>
      </c>
      <c r="B360" s="395">
        <v>100</v>
      </c>
      <c r="C360" s="395">
        <v>800</v>
      </c>
      <c r="D360" s="395">
        <v>400</v>
      </c>
      <c r="E360" s="186">
        <v>10</v>
      </c>
      <c r="F360" s="395">
        <v>0</v>
      </c>
      <c r="G360" s="402" t="s">
        <v>2676</v>
      </c>
      <c r="H360" s="402" t="s">
        <v>937</v>
      </c>
      <c r="I360" s="395"/>
      <c r="J360" s="395"/>
      <c r="K360" s="408">
        <f t="shared" si="20"/>
        <v>0</v>
      </c>
      <c r="L360" s="408">
        <v>0</v>
      </c>
      <c r="M360" s="408"/>
      <c r="N360" s="408">
        <v>0</v>
      </c>
      <c r="O360" s="464">
        <f t="shared" ref="O360:O365" si="23">+K360-N360</f>
        <v>0</v>
      </c>
    </row>
    <row r="361" spans="1:15">
      <c r="A361" s="187">
        <v>305</v>
      </c>
      <c r="B361" s="395">
        <v>100</v>
      </c>
      <c r="C361" s="395">
        <v>800</v>
      </c>
      <c r="D361" s="395">
        <v>400</v>
      </c>
      <c r="E361" s="186">
        <v>90</v>
      </c>
      <c r="F361" s="395">
        <v>0</v>
      </c>
      <c r="G361" s="402" t="s">
        <v>2677</v>
      </c>
      <c r="H361" s="402" t="s">
        <v>935</v>
      </c>
      <c r="I361" s="395"/>
      <c r="J361" s="395"/>
      <c r="K361" s="408">
        <f t="shared" si="20"/>
        <v>850368.82000000007</v>
      </c>
      <c r="L361" s="408">
        <v>850368.82000000007</v>
      </c>
      <c r="M361" s="408"/>
      <c r="N361" s="408">
        <v>970870.48</v>
      </c>
      <c r="O361" s="464">
        <f t="shared" si="23"/>
        <v>-120501.65999999992</v>
      </c>
    </row>
    <row r="362" spans="1:15" ht="25.5">
      <c r="A362" s="187">
        <v>305</v>
      </c>
      <c r="B362" s="395">
        <v>100</v>
      </c>
      <c r="C362" s="395">
        <v>800</v>
      </c>
      <c r="D362" s="186">
        <v>500</v>
      </c>
      <c r="E362" s="395">
        <v>0</v>
      </c>
      <c r="F362" s="395">
        <v>0</v>
      </c>
      <c r="G362" s="402" t="s">
        <v>2678</v>
      </c>
      <c r="H362" s="402" t="s">
        <v>938</v>
      </c>
      <c r="I362" s="395" t="s">
        <v>939</v>
      </c>
      <c r="J362" s="395"/>
      <c r="K362" s="408">
        <f t="shared" si="20"/>
        <v>0</v>
      </c>
      <c r="L362" s="408">
        <v>0</v>
      </c>
      <c r="M362" s="408"/>
      <c r="N362" s="408">
        <v>0</v>
      </c>
      <c r="O362" s="464">
        <f t="shared" si="23"/>
        <v>0</v>
      </c>
    </row>
    <row r="363" spans="1:15" ht="25.5">
      <c r="A363" s="187">
        <v>305</v>
      </c>
      <c r="B363" s="395">
        <v>100</v>
      </c>
      <c r="C363" s="395">
        <v>800</v>
      </c>
      <c r="D363" s="186">
        <v>600</v>
      </c>
      <c r="E363" s="395">
        <v>0</v>
      </c>
      <c r="F363" s="395">
        <v>0</v>
      </c>
      <c r="G363" s="402" t="s">
        <v>2679</v>
      </c>
      <c r="H363" s="402" t="s">
        <v>940</v>
      </c>
      <c r="I363" s="395" t="s">
        <v>941</v>
      </c>
      <c r="J363" s="395" t="s">
        <v>1538</v>
      </c>
      <c r="K363" s="408">
        <f t="shared" si="20"/>
        <v>0</v>
      </c>
      <c r="L363" s="408">
        <v>0</v>
      </c>
      <c r="M363" s="408"/>
      <c r="N363" s="408">
        <v>0</v>
      </c>
      <c r="O363" s="464">
        <f t="shared" si="23"/>
        <v>0</v>
      </c>
    </row>
    <row r="364" spans="1:15" ht="25.5">
      <c r="A364" s="187">
        <v>305</v>
      </c>
      <c r="B364" s="395">
        <v>100</v>
      </c>
      <c r="C364" s="395">
        <v>800</v>
      </c>
      <c r="D364" s="186">
        <v>700</v>
      </c>
      <c r="E364" s="395">
        <v>0</v>
      </c>
      <c r="F364" s="395">
        <v>0</v>
      </c>
      <c r="G364" s="402" t="s">
        <v>2680</v>
      </c>
      <c r="H364" s="402" t="s">
        <v>942</v>
      </c>
      <c r="I364" s="395" t="s">
        <v>943</v>
      </c>
      <c r="J364" s="395" t="s">
        <v>1587</v>
      </c>
      <c r="K364" s="408">
        <f t="shared" si="20"/>
        <v>0</v>
      </c>
      <c r="L364" s="408">
        <v>0</v>
      </c>
      <c r="M364" s="408"/>
      <c r="N364" s="408">
        <v>0</v>
      </c>
      <c r="O364" s="464">
        <f t="shared" si="23"/>
        <v>0</v>
      </c>
    </row>
    <row r="365" spans="1:15" ht="25.5">
      <c r="A365" s="187">
        <v>305</v>
      </c>
      <c r="B365" s="395">
        <v>100</v>
      </c>
      <c r="C365" s="186">
        <v>850</v>
      </c>
      <c r="D365" s="395">
        <v>0</v>
      </c>
      <c r="E365" s="395">
        <v>0</v>
      </c>
      <c r="F365" s="395">
        <v>0</v>
      </c>
      <c r="G365" s="402" t="s">
        <v>2681</v>
      </c>
      <c r="H365" s="402" t="s">
        <v>945</v>
      </c>
      <c r="I365" s="395" t="s">
        <v>944</v>
      </c>
      <c r="J365" s="395" t="s">
        <v>1583</v>
      </c>
      <c r="K365" s="408">
        <f t="shared" si="20"/>
        <v>0</v>
      </c>
      <c r="L365" s="408">
        <v>0</v>
      </c>
      <c r="M365" s="408"/>
      <c r="N365" s="408">
        <v>0</v>
      </c>
      <c r="O365" s="464">
        <f t="shared" si="23"/>
        <v>0</v>
      </c>
    </row>
    <row r="366" spans="1:15">
      <c r="A366" s="187">
        <v>305</v>
      </c>
      <c r="B366" s="395">
        <v>200</v>
      </c>
      <c r="C366" s="395">
        <v>0</v>
      </c>
      <c r="D366" s="395">
        <v>0</v>
      </c>
      <c r="E366" s="395">
        <v>0</v>
      </c>
      <c r="F366" s="395">
        <v>0</v>
      </c>
      <c r="G366" s="403" t="s">
        <v>2682</v>
      </c>
      <c r="H366" s="403" t="s">
        <v>56</v>
      </c>
      <c r="I366" s="395" t="s">
        <v>946</v>
      </c>
      <c r="J366" s="394"/>
      <c r="K366" s="409">
        <f t="shared" si="20"/>
        <v>0</v>
      </c>
      <c r="L366" s="409">
        <v>0</v>
      </c>
      <c r="M366" s="409"/>
      <c r="N366" s="409">
        <v>0</v>
      </c>
      <c r="O366" s="465"/>
    </row>
    <row r="367" spans="1:15">
      <c r="A367" s="187">
        <v>305</v>
      </c>
      <c r="B367" s="395">
        <v>200</v>
      </c>
      <c r="C367" s="395">
        <v>100</v>
      </c>
      <c r="D367" s="395">
        <v>0</v>
      </c>
      <c r="E367" s="395">
        <v>0</v>
      </c>
      <c r="F367" s="395">
        <v>0</v>
      </c>
      <c r="G367" s="403" t="s">
        <v>2683</v>
      </c>
      <c r="H367" s="403" t="s">
        <v>947</v>
      </c>
      <c r="I367" s="395" t="s">
        <v>948</v>
      </c>
      <c r="J367" s="394"/>
      <c r="K367" s="409">
        <f t="shared" si="20"/>
        <v>0</v>
      </c>
      <c r="L367" s="409">
        <v>0</v>
      </c>
      <c r="M367" s="409"/>
      <c r="N367" s="409">
        <v>0</v>
      </c>
      <c r="O367" s="465"/>
    </row>
    <row r="368" spans="1:15">
      <c r="A368" s="187">
        <v>305</v>
      </c>
      <c r="B368" s="395">
        <v>200</v>
      </c>
      <c r="C368" s="395">
        <v>100</v>
      </c>
      <c r="D368" s="186">
        <v>50</v>
      </c>
      <c r="E368" s="395">
        <v>0</v>
      </c>
      <c r="F368" s="395">
        <v>0</v>
      </c>
      <c r="G368" s="402" t="s">
        <v>2684</v>
      </c>
      <c r="H368" s="402" t="s">
        <v>949</v>
      </c>
      <c r="I368" s="395" t="s">
        <v>950</v>
      </c>
      <c r="J368" s="395"/>
      <c r="K368" s="408">
        <f t="shared" si="20"/>
        <v>598882.47</v>
      </c>
      <c r="L368" s="408">
        <v>598882.47</v>
      </c>
      <c r="M368" s="408"/>
      <c r="N368" s="408">
        <v>643061.94999999995</v>
      </c>
      <c r="O368" s="464">
        <f>+K368-N368</f>
        <v>-44179.479999999981</v>
      </c>
    </row>
    <row r="369" spans="1:15">
      <c r="A369" s="187">
        <v>305</v>
      </c>
      <c r="B369" s="395">
        <v>200</v>
      </c>
      <c r="C369" s="395">
        <v>100</v>
      </c>
      <c r="D369" s="186">
        <v>100</v>
      </c>
      <c r="E369" s="395">
        <v>0</v>
      </c>
      <c r="F369" s="395">
        <v>0</v>
      </c>
      <c r="G369" s="402" t="s">
        <v>2685</v>
      </c>
      <c r="H369" s="402" t="s">
        <v>951</v>
      </c>
      <c r="I369" s="395" t="s">
        <v>952</v>
      </c>
      <c r="J369" s="395"/>
      <c r="K369" s="408">
        <f t="shared" si="20"/>
        <v>1739560.42</v>
      </c>
      <c r="L369" s="408">
        <v>1739560.42</v>
      </c>
      <c r="M369" s="408"/>
      <c r="N369" s="408">
        <v>1718998.36</v>
      </c>
      <c r="O369" s="464">
        <f>+K369-N369</f>
        <v>20562.059999999823</v>
      </c>
    </row>
    <row r="370" spans="1:15">
      <c r="A370" s="187">
        <v>305</v>
      </c>
      <c r="B370" s="395">
        <v>200</v>
      </c>
      <c r="C370" s="395">
        <v>100</v>
      </c>
      <c r="D370" s="186">
        <v>150</v>
      </c>
      <c r="E370" s="395">
        <v>0</v>
      </c>
      <c r="F370" s="395">
        <v>0</v>
      </c>
      <c r="G370" s="402" t="s">
        <v>2686</v>
      </c>
      <c r="H370" s="402" t="s">
        <v>953</v>
      </c>
      <c r="I370" s="395" t="s">
        <v>954</v>
      </c>
      <c r="J370" s="394"/>
      <c r="K370" s="409">
        <f t="shared" si="20"/>
        <v>0</v>
      </c>
      <c r="L370" s="409">
        <v>0</v>
      </c>
      <c r="M370" s="409"/>
      <c r="N370" s="409">
        <v>0</v>
      </c>
      <c r="O370" s="465"/>
    </row>
    <row r="371" spans="1:15">
      <c r="A371" s="187">
        <v>305</v>
      </c>
      <c r="B371" s="395">
        <v>200</v>
      </c>
      <c r="C371" s="395">
        <v>100</v>
      </c>
      <c r="D371" s="186">
        <v>150</v>
      </c>
      <c r="E371" s="395">
        <v>10</v>
      </c>
      <c r="F371" s="395">
        <v>0</v>
      </c>
      <c r="G371" s="402" t="s">
        <v>2687</v>
      </c>
      <c r="H371" s="402" t="s">
        <v>955</v>
      </c>
      <c r="I371" s="395" t="s">
        <v>956</v>
      </c>
      <c r="J371" s="395"/>
      <c r="K371" s="408">
        <f t="shared" si="20"/>
        <v>158407.83000000002</v>
      </c>
      <c r="L371" s="408">
        <v>158407.83000000002</v>
      </c>
      <c r="M371" s="408"/>
      <c r="N371" s="408">
        <v>176452.98</v>
      </c>
      <c r="O371" s="464">
        <f>+K371-N371</f>
        <v>-18045.149999999994</v>
      </c>
    </row>
    <row r="372" spans="1:15">
      <c r="A372" s="187">
        <v>305</v>
      </c>
      <c r="B372" s="395">
        <v>200</v>
      </c>
      <c r="C372" s="395">
        <v>100</v>
      </c>
      <c r="D372" s="186">
        <v>150</v>
      </c>
      <c r="E372" s="395">
        <v>20</v>
      </c>
      <c r="F372" s="395">
        <v>0</v>
      </c>
      <c r="G372" s="402" t="s">
        <v>2688</v>
      </c>
      <c r="H372" s="402" t="s">
        <v>957</v>
      </c>
      <c r="I372" s="395" t="s">
        <v>958</v>
      </c>
      <c r="J372" s="395"/>
      <c r="K372" s="408">
        <v>663206.34</v>
      </c>
      <c r="L372" s="408">
        <v>663256.34</v>
      </c>
      <c r="M372" s="408"/>
      <c r="N372" s="408">
        <v>742964.57</v>
      </c>
      <c r="O372" s="464">
        <f>+K372-N372</f>
        <v>-79758.229999999981</v>
      </c>
    </row>
    <row r="373" spans="1:15">
      <c r="A373" s="187">
        <v>305</v>
      </c>
      <c r="B373" s="395">
        <v>200</v>
      </c>
      <c r="C373" s="395">
        <v>100</v>
      </c>
      <c r="D373" s="186">
        <v>200</v>
      </c>
      <c r="E373" s="395">
        <v>0</v>
      </c>
      <c r="F373" s="395">
        <v>0</v>
      </c>
      <c r="G373" s="402" t="s">
        <v>2689</v>
      </c>
      <c r="H373" s="402" t="s">
        <v>959</v>
      </c>
      <c r="I373" s="395" t="s">
        <v>960</v>
      </c>
      <c r="J373" s="395"/>
      <c r="K373" s="408">
        <f t="shared" si="20"/>
        <v>2031664.1300000001</v>
      </c>
      <c r="L373" s="408">
        <v>2031664.1300000001</v>
      </c>
      <c r="M373" s="408"/>
      <c r="N373" s="408">
        <v>2266837.98</v>
      </c>
      <c r="O373" s="464">
        <f>+K373-N373</f>
        <v>-235173.84999999986</v>
      </c>
    </row>
    <row r="374" spans="1:15">
      <c r="A374" s="187">
        <v>305</v>
      </c>
      <c r="B374" s="395">
        <v>200</v>
      </c>
      <c r="C374" s="395">
        <v>100</v>
      </c>
      <c r="D374" s="395">
        <v>250</v>
      </c>
      <c r="E374" s="395">
        <v>0</v>
      </c>
      <c r="F374" s="395">
        <v>0</v>
      </c>
      <c r="G374" s="403" t="s">
        <v>2690</v>
      </c>
      <c r="H374" s="403" t="s">
        <v>961</v>
      </c>
      <c r="I374" s="395" t="s">
        <v>962</v>
      </c>
      <c r="J374" s="394"/>
      <c r="K374" s="409">
        <f t="shared" si="20"/>
        <v>0</v>
      </c>
      <c r="L374" s="409">
        <v>0</v>
      </c>
      <c r="M374" s="409"/>
      <c r="N374" s="409">
        <v>0</v>
      </c>
      <c r="O374" s="465"/>
    </row>
    <row r="375" spans="1:15">
      <c r="A375" s="187">
        <v>305</v>
      </c>
      <c r="B375" s="395">
        <v>200</v>
      </c>
      <c r="C375" s="395">
        <v>100</v>
      </c>
      <c r="D375" s="395">
        <v>250</v>
      </c>
      <c r="E375" s="186">
        <v>10</v>
      </c>
      <c r="F375" s="186">
        <v>0</v>
      </c>
      <c r="G375" s="402" t="s">
        <v>2691</v>
      </c>
      <c r="H375" s="402" t="s">
        <v>963</v>
      </c>
      <c r="I375" s="395"/>
      <c r="J375" s="395"/>
      <c r="K375" s="415">
        <f t="shared" si="20"/>
        <v>0</v>
      </c>
      <c r="L375" s="415">
        <v>0</v>
      </c>
      <c r="M375" s="415"/>
      <c r="N375" s="415">
        <v>0</v>
      </c>
      <c r="O375" s="467">
        <f>+K375-N375</f>
        <v>0</v>
      </c>
    </row>
    <row r="376" spans="1:15">
      <c r="A376" s="187">
        <v>305</v>
      </c>
      <c r="B376" s="395">
        <v>200</v>
      </c>
      <c r="C376" s="395">
        <v>100</v>
      </c>
      <c r="D376" s="395">
        <v>250</v>
      </c>
      <c r="E376" s="186">
        <v>20</v>
      </c>
      <c r="F376" s="186">
        <v>0</v>
      </c>
      <c r="G376" s="402" t="s">
        <v>2692</v>
      </c>
      <c r="H376" s="402" t="s">
        <v>964</v>
      </c>
      <c r="I376" s="395"/>
      <c r="J376" s="395"/>
      <c r="K376" s="415">
        <f t="shared" si="20"/>
        <v>0</v>
      </c>
      <c r="L376" s="415">
        <v>0</v>
      </c>
      <c r="M376" s="415"/>
      <c r="N376" s="415">
        <v>0</v>
      </c>
      <c r="O376" s="467">
        <f>+K376-N376</f>
        <v>0</v>
      </c>
    </row>
    <row r="377" spans="1:15">
      <c r="A377" s="187">
        <v>305</v>
      </c>
      <c r="B377" s="395">
        <v>200</v>
      </c>
      <c r="C377" s="395">
        <v>100</v>
      </c>
      <c r="D377" s="395">
        <v>250</v>
      </c>
      <c r="E377" s="186">
        <v>90</v>
      </c>
      <c r="F377" s="186">
        <v>0</v>
      </c>
      <c r="G377" s="402" t="s">
        <v>2693</v>
      </c>
      <c r="H377" s="402" t="s">
        <v>965</v>
      </c>
      <c r="I377" s="395"/>
      <c r="J377" s="395"/>
      <c r="K377" s="415">
        <f t="shared" si="20"/>
        <v>0</v>
      </c>
      <c r="L377" s="415">
        <v>0</v>
      </c>
      <c r="M377" s="415"/>
      <c r="N377" s="415">
        <v>0</v>
      </c>
      <c r="O377" s="467">
        <f>+K377-N377</f>
        <v>0</v>
      </c>
    </row>
    <row r="378" spans="1:15">
      <c r="A378" s="187">
        <v>305</v>
      </c>
      <c r="B378" s="395">
        <v>200</v>
      </c>
      <c r="C378" s="395">
        <v>100</v>
      </c>
      <c r="D378" s="186">
        <v>300</v>
      </c>
      <c r="E378" s="186">
        <v>0</v>
      </c>
      <c r="F378" s="186">
        <v>0</v>
      </c>
      <c r="G378" s="402" t="s">
        <v>2694</v>
      </c>
      <c r="H378" s="402" t="s">
        <v>966</v>
      </c>
      <c r="I378" s="395" t="s">
        <v>967</v>
      </c>
      <c r="J378" s="395"/>
      <c r="K378" s="408">
        <f t="shared" si="20"/>
        <v>308653.54000000004</v>
      </c>
      <c r="L378" s="408">
        <v>308653.54000000004</v>
      </c>
      <c r="M378" s="408"/>
      <c r="N378" s="408">
        <v>319543.43</v>
      </c>
      <c r="O378" s="464">
        <f>+K378-N378</f>
        <v>-10889.889999999956</v>
      </c>
    </row>
    <row r="379" spans="1:15">
      <c r="A379" s="187">
        <v>305</v>
      </c>
      <c r="B379" s="395">
        <v>200</v>
      </c>
      <c r="C379" s="395">
        <v>100</v>
      </c>
      <c r="D379" s="186">
        <v>350</v>
      </c>
      <c r="E379" s="186">
        <v>0</v>
      </c>
      <c r="F379" s="186">
        <v>0</v>
      </c>
      <c r="G379" s="402" t="s">
        <v>2695</v>
      </c>
      <c r="H379" s="402" t="s">
        <v>968</v>
      </c>
      <c r="I379" s="395" t="s">
        <v>969</v>
      </c>
      <c r="J379" s="395"/>
      <c r="K379" s="408">
        <f t="shared" si="20"/>
        <v>321239.5</v>
      </c>
      <c r="L379" s="408">
        <v>321239.5</v>
      </c>
      <c r="M379" s="408"/>
      <c r="N379" s="408">
        <v>448780.87</v>
      </c>
      <c r="O379" s="464">
        <f>+K379-N379</f>
        <v>-127541.37</v>
      </c>
    </row>
    <row r="380" spans="1:15">
      <c r="A380" s="187">
        <v>305</v>
      </c>
      <c r="B380" s="395">
        <v>200</v>
      </c>
      <c r="C380" s="395">
        <v>100</v>
      </c>
      <c r="D380" s="395">
        <v>400</v>
      </c>
      <c r="E380" s="395">
        <v>0</v>
      </c>
      <c r="F380" s="395">
        <v>0</v>
      </c>
      <c r="G380" s="403" t="s">
        <v>2696</v>
      </c>
      <c r="H380" s="403" t="s">
        <v>970</v>
      </c>
      <c r="I380" s="395" t="s">
        <v>971</v>
      </c>
      <c r="J380" s="394"/>
      <c r="K380" s="409">
        <f t="shared" si="20"/>
        <v>0</v>
      </c>
      <c r="L380" s="409">
        <v>0</v>
      </c>
      <c r="M380" s="409"/>
      <c r="N380" s="409">
        <v>0</v>
      </c>
      <c r="O380" s="465"/>
    </row>
    <row r="381" spans="1:15">
      <c r="A381" s="187">
        <v>305</v>
      </c>
      <c r="B381" s="395">
        <v>200</v>
      </c>
      <c r="C381" s="395">
        <v>100</v>
      </c>
      <c r="D381" s="395">
        <v>400</v>
      </c>
      <c r="E381" s="186">
        <v>10</v>
      </c>
      <c r="F381" s="186">
        <v>0</v>
      </c>
      <c r="G381" s="402" t="s">
        <v>2697</v>
      </c>
      <c r="H381" s="402" t="s">
        <v>972</v>
      </c>
      <c r="I381" s="395"/>
      <c r="J381" s="395"/>
      <c r="K381" s="415">
        <f t="shared" si="20"/>
        <v>89372.19</v>
      </c>
      <c r="L381" s="415">
        <v>89372.19</v>
      </c>
      <c r="M381" s="415"/>
      <c r="N381" s="415">
        <v>96344.52</v>
      </c>
      <c r="O381" s="467">
        <f>+K381-N381</f>
        <v>-6972.3300000000017</v>
      </c>
    </row>
    <row r="382" spans="1:15">
      <c r="A382" s="187">
        <v>305</v>
      </c>
      <c r="B382" s="395">
        <v>200</v>
      </c>
      <c r="C382" s="395">
        <v>100</v>
      </c>
      <c r="D382" s="395">
        <v>400</v>
      </c>
      <c r="E382" s="186">
        <v>20</v>
      </c>
      <c r="F382" s="186">
        <v>0</v>
      </c>
      <c r="G382" s="402" t="s">
        <v>2698</v>
      </c>
      <c r="H382" s="402" t="s">
        <v>973</v>
      </c>
      <c r="I382" s="395"/>
      <c r="J382" s="395"/>
      <c r="K382" s="415">
        <f t="shared" si="20"/>
        <v>6790.26</v>
      </c>
      <c r="L382" s="415">
        <v>6790.26</v>
      </c>
      <c r="M382" s="415"/>
      <c r="N382" s="415">
        <v>7320</v>
      </c>
      <c r="O382" s="467">
        <f>+K382-N382</f>
        <v>-529.73999999999978</v>
      </c>
    </row>
    <row r="383" spans="1:15">
      <c r="A383" s="187">
        <v>305</v>
      </c>
      <c r="B383" s="395">
        <v>200</v>
      </c>
      <c r="C383" s="395">
        <v>100</v>
      </c>
      <c r="D383" s="186">
        <v>450</v>
      </c>
      <c r="E383" s="186">
        <v>0</v>
      </c>
      <c r="F383" s="186">
        <v>0</v>
      </c>
      <c r="G383" s="402" t="s">
        <v>2699</v>
      </c>
      <c r="H383" s="402" t="s">
        <v>974</v>
      </c>
      <c r="I383" s="395" t="s">
        <v>975</v>
      </c>
      <c r="J383" s="395"/>
      <c r="K383" s="408">
        <f t="shared" si="20"/>
        <v>837701.04999999993</v>
      </c>
      <c r="L383" s="408">
        <v>837701.04999999993</v>
      </c>
      <c r="M383" s="408"/>
      <c r="N383" s="408">
        <v>829798.66</v>
      </c>
      <c r="O383" s="464">
        <f>+K383-N383</f>
        <v>7902.3899999998976</v>
      </c>
    </row>
    <row r="384" spans="1:15">
      <c r="A384" s="187">
        <v>305</v>
      </c>
      <c r="B384" s="395">
        <v>200</v>
      </c>
      <c r="C384" s="395">
        <v>100</v>
      </c>
      <c r="D384" s="394">
        <v>500</v>
      </c>
      <c r="E384" s="394">
        <v>0</v>
      </c>
      <c r="F384" s="394">
        <v>0</v>
      </c>
      <c r="G384" s="411" t="s">
        <v>2700</v>
      </c>
      <c r="H384" s="411" t="s">
        <v>976</v>
      </c>
      <c r="I384" s="394" t="s">
        <v>977</v>
      </c>
      <c r="J384" s="394"/>
      <c r="K384" s="409">
        <f t="shared" si="20"/>
        <v>0</v>
      </c>
      <c r="L384" s="409">
        <v>0</v>
      </c>
      <c r="M384" s="409"/>
      <c r="N384" s="409">
        <v>0</v>
      </c>
      <c r="O384" s="465"/>
    </row>
    <row r="385" spans="1:15">
      <c r="A385" s="187">
        <v>305</v>
      </c>
      <c r="B385" s="395">
        <v>200</v>
      </c>
      <c r="C385" s="395">
        <v>100</v>
      </c>
      <c r="D385" s="394">
        <v>500</v>
      </c>
      <c r="E385" s="186">
        <v>10</v>
      </c>
      <c r="F385" s="186">
        <v>0</v>
      </c>
      <c r="G385" s="402" t="s">
        <v>2701</v>
      </c>
      <c r="H385" s="402" t="s">
        <v>978</v>
      </c>
      <c r="I385" s="395"/>
      <c r="J385" s="395"/>
      <c r="K385" s="415">
        <f t="shared" si="20"/>
        <v>184437.15</v>
      </c>
      <c r="L385" s="415">
        <v>184437.15</v>
      </c>
      <c r="M385" s="415"/>
      <c r="N385" s="415">
        <v>181308.09</v>
      </c>
      <c r="O385" s="467">
        <f>+K385-N385</f>
        <v>3129.0599999999977</v>
      </c>
    </row>
    <row r="386" spans="1:15">
      <c r="A386" s="187">
        <v>305</v>
      </c>
      <c r="B386" s="395">
        <v>200</v>
      </c>
      <c r="C386" s="395">
        <v>100</v>
      </c>
      <c r="D386" s="394">
        <v>500</v>
      </c>
      <c r="E386" s="186">
        <v>20</v>
      </c>
      <c r="F386" s="186">
        <v>0</v>
      </c>
      <c r="G386" s="402" t="s">
        <v>2702</v>
      </c>
      <c r="H386" s="402" t="s">
        <v>979</v>
      </c>
      <c r="I386" s="395"/>
      <c r="J386" s="395"/>
      <c r="K386" s="415">
        <f t="shared" si="20"/>
        <v>2500</v>
      </c>
      <c r="L386" s="415">
        <v>2500</v>
      </c>
      <c r="M386" s="415"/>
      <c r="N386" s="415">
        <v>2444.2600000000002</v>
      </c>
      <c r="O386" s="467">
        <f>+K386-N386</f>
        <v>55.739999999999782</v>
      </c>
    </row>
    <row r="387" spans="1:15">
      <c r="A387" s="187">
        <v>305</v>
      </c>
      <c r="B387" s="395">
        <v>200</v>
      </c>
      <c r="C387" s="395">
        <v>100</v>
      </c>
      <c r="D387" s="394">
        <v>500</v>
      </c>
      <c r="E387" s="186">
        <v>30</v>
      </c>
      <c r="F387" s="186">
        <v>0</v>
      </c>
      <c r="G387" s="402" t="s">
        <v>2703</v>
      </c>
      <c r="H387" s="402" t="s">
        <v>980</v>
      </c>
      <c r="I387" s="395"/>
      <c r="J387" s="395"/>
      <c r="K387" s="415">
        <f t="shared" si="20"/>
        <v>407.35</v>
      </c>
      <c r="L387" s="415">
        <v>407.35</v>
      </c>
      <c r="M387" s="415"/>
      <c r="N387" s="415">
        <v>407.35</v>
      </c>
      <c r="O387" s="467">
        <f>+K387-N387</f>
        <v>0</v>
      </c>
    </row>
    <row r="388" spans="1:15">
      <c r="A388" s="187">
        <v>305</v>
      </c>
      <c r="B388" s="395">
        <v>200</v>
      </c>
      <c r="C388" s="395">
        <v>100</v>
      </c>
      <c r="D388" s="394">
        <v>500</v>
      </c>
      <c r="E388" s="186">
        <v>40</v>
      </c>
      <c r="F388" s="186">
        <v>0</v>
      </c>
      <c r="G388" s="402" t="s">
        <v>2704</v>
      </c>
      <c r="H388" s="402" t="s">
        <v>981</v>
      </c>
      <c r="I388" s="395"/>
      <c r="J388" s="395"/>
      <c r="K388" s="415">
        <f t="shared" si="20"/>
        <v>0</v>
      </c>
      <c r="L388" s="415">
        <v>0</v>
      </c>
      <c r="M388" s="415"/>
      <c r="N388" s="415">
        <v>0</v>
      </c>
      <c r="O388" s="467">
        <f>+K388-N388</f>
        <v>0</v>
      </c>
    </row>
    <row r="389" spans="1:15">
      <c r="A389" s="187">
        <v>305</v>
      </c>
      <c r="B389" s="395">
        <v>200</v>
      </c>
      <c r="C389" s="395">
        <v>100</v>
      </c>
      <c r="D389" s="394">
        <v>500</v>
      </c>
      <c r="E389" s="186">
        <v>50</v>
      </c>
      <c r="F389" s="186">
        <v>0</v>
      </c>
      <c r="G389" s="402" t="s">
        <v>2705</v>
      </c>
      <c r="H389" s="402" t="s">
        <v>976</v>
      </c>
      <c r="I389" s="395"/>
      <c r="J389" s="395"/>
      <c r="K389" s="415">
        <f t="shared" si="20"/>
        <v>0</v>
      </c>
      <c r="L389" s="415">
        <v>0</v>
      </c>
      <c r="M389" s="415"/>
      <c r="N389" s="415">
        <v>0</v>
      </c>
      <c r="O389" s="467">
        <f>+K389-N389</f>
        <v>0</v>
      </c>
    </row>
    <row r="390" spans="1:15">
      <c r="A390" s="187">
        <v>305</v>
      </c>
      <c r="B390" s="395">
        <v>200</v>
      </c>
      <c r="C390" s="395">
        <v>100</v>
      </c>
      <c r="D390" s="395">
        <v>550</v>
      </c>
      <c r="E390" s="395">
        <v>0</v>
      </c>
      <c r="F390" s="395">
        <v>0</v>
      </c>
      <c r="G390" s="403" t="s">
        <v>2706</v>
      </c>
      <c r="H390" s="403" t="s">
        <v>982</v>
      </c>
      <c r="I390" s="395" t="s">
        <v>983</v>
      </c>
      <c r="J390" s="394"/>
      <c r="K390" s="409">
        <f t="shared" si="20"/>
        <v>0</v>
      </c>
      <c r="L390" s="409">
        <v>0</v>
      </c>
      <c r="M390" s="409"/>
      <c r="N390" s="409">
        <v>0</v>
      </c>
      <c r="O390" s="465"/>
    </row>
    <row r="391" spans="1:15">
      <c r="A391" s="187">
        <v>305</v>
      </c>
      <c r="B391" s="395">
        <v>200</v>
      </c>
      <c r="C391" s="395">
        <v>100</v>
      </c>
      <c r="D391" s="395">
        <v>550</v>
      </c>
      <c r="E391" s="186">
        <v>10</v>
      </c>
      <c r="F391" s="186">
        <v>0</v>
      </c>
      <c r="G391" s="402" t="s">
        <v>2707</v>
      </c>
      <c r="H391" s="402" t="s">
        <v>984</v>
      </c>
      <c r="I391" s="395" t="s">
        <v>985</v>
      </c>
      <c r="J391" s="395"/>
      <c r="K391" s="408">
        <f t="shared" ref="K391:K454" si="24">+L391+M391</f>
        <v>0</v>
      </c>
      <c r="L391" s="408">
        <v>0</v>
      </c>
      <c r="M391" s="408"/>
      <c r="N391" s="408">
        <v>0</v>
      </c>
      <c r="O391" s="464">
        <f>+K391-N391</f>
        <v>0</v>
      </c>
    </row>
    <row r="392" spans="1:15">
      <c r="A392" s="187">
        <v>305</v>
      </c>
      <c r="B392" s="395">
        <v>200</v>
      </c>
      <c r="C392" s="395">
        <v>100</v>
      </c>
      <c r="D392" s="395">
        <v>550</v>
      </c>
      <c r="E392" s="186">
        <v>20</v>
      </c>
      <c r="F392" s="186">
        <v>0</v>
      </c>
      <c r="G392" s="402" t="s">
        <v>2708</v>
      </c>
      <c r="H392" s="402" t="s">
        <v>986</v>
      </c>
      <c r="I392" s="395" t="s">
        <v>987</v>
      </c>
      <c r="J392" s="395"/>
      <c r="K392" s="408">
        <f t="shared" si="24"/>
        <v>88601.73000000001</v>
      </c>
      <c r="L392" s="408">
        <v>88601.73000000001</v>
      </c>
      <c r="M392" s="408"/>
      <c r="N392" s="408">
        <v>85513.96</v>
      </c>
      <c r="O392" s="464">
        <f>+K392-N392</f>
        <v>3087.7700000000041</v>
      </c>
    </row>
    <row r="393" spans="1:15">
      <c r="A393" s="187">
        <v>305</v>
      </c>
      <c r="B393" s="395">
        <v>200</v>
      </c>
      <c r="C393" s="395">
        <v>100</v>
      </c>
      <c r="D393" s="395">
        <v>600</v>
      </c>
      <c r="E393" s="395">
        <v>0</v>
      </c>
      <c r="F393" s="395">
        <v>0</v>
      </c>
      <c r="G393" s="403" t="s">
        <v>2709</v>
      </c>
      <c r="H393" s="403" t="s">
        <v>988</v>
      </c>
      <c r="I393" s="395" t="s">
        <v>989</v>
      </c>
      <c r="J393" s="394"/>
      <c r="K393" s="409">
        <f t="shared" si="24"/>
        <v>0</v>
      </c>
      <c r="L393" s="409">
        <v>0</v>
      </c>
      <c r="M393" s="409"/>
      <c r="N393" s="409">
        <v>0</v>
      </c>
      <c r="O393" s="465"/>
    </row>
    <row r="394" spans="1:15" ht="25.5">
      <c r="A394" s="187">
        <v>305</v>
      </c>
      <c r="B394" s="395">
        <v>200</v>
      </c>
      <c r="C394" s="395">
        <v>100</v>
      </c>
      <c r="D394" s="395">
        <v>600</v>
      </c>
      <c r="E394" s="186">
        <v>10</v>
      </c>
      <c r="F394" s="186">
        <v>0</v>
      </c>
      <c r="G394" s="402" t="s">
        <v>2710</v>
      </c>
      <c r="H394" s="402" t="s">
        <v>990</v>
      </c>
      <c r="I394" s="404" t="s">
        <v>991</v>
      </c>
      <c r="J394" s="404" t="s">
        <v>1538</v>
      </c>
      <c r="K394" s="408">
        <f t="shared" si="24"/>
        <v>454637</v>
      </c>
      <c r="L394" s="408">
        <v>454637</v>
      </c>
      <c r="M394" s="408"/>
      <c r="N394" s="408">
        <v>443700.33</v>
      </c>
      <c r="O394" s="464">
        <f>+K394-N394</f>
        <v>10936.669999999984</v>
      </c>
    </row>
    <row r="395" spans="1:15">
      <c r="A395" s="187">
        <v>305</v>
      </c>
      <c r="B395" s="395">
        <v>200</v>
      </c>
      <c r="C395" s="395">
        <v>100</v>
      </c>
      <c r="D395" s="395">
        <v>600</v>
      </c>
      <c r="E395" s="395">
        <v>20</v>
      </c>
      <c r="F395" s="395">
        <v>0</v>
      </c>
      <c r="G395" s="403" t="s">
        <v>2711</v>
      </c>
      <c r="H395" s="403" t="s">
        <v>992</v>
      </c>
      <c r="I395" s="395" t="s">
        <v>993</v>
      </c>
      <c r="J395" s="394"/>
      <c r="K395" s="409">
        <f t="shared" si="24"/>
        <v>0</v>
      </c>
      <c r="L395" s="409">
        <v>0</v>
      </c>
      <c r="M395" s="409"/>
      <c r="N395" s="409">
        <v>0</v>
      </c>
      <c r="O395" s="465"/>
    </row>
    <row r="396" spans="1:15">
      <c r="A396" s="187">
        <v>305</v>
      </c>
      <c r="B396" s="395">
        <v>200</v>
      </c>
      <c r="C396" s="395">
        <v>100</v>
      </c>
      <c r="D396" s="395">
        <v>600</v>
      </c>
      <c r="E396" s="395">
        <v>20</v>
      </c>
      <c r="F396" s="186">
        <v>5</v>
      </c>
      <c r="G396" s="402" t="s">
        <v>2712</v>
      </c>
      <c r="H396" s="402" t="s">
        <v>994</v>
      </c>
      <c r="I396" s="395"/>
      <c r="J396" s="395"/>
      <c r="K396" s="415">
        <f t="shared" si="24"/>
        <v>0</v>
      </c>
      <c r="L396" s="415">
        <v>0</v>
      </c>
      <c r="M396" s="415"/>
      <c r="N396" s="415">
        <v>0</v>
      </c>
      <c r="O396" s="467">
        <f>+K396-N396</f>
        <v>0</v>
      </c>
    </row>
    <row r="397" spans="1:15">
      <c r="A397" s="187">
        <v>305</v>
      </c>
      <c r="B397" s="395">
        <v>200</v>
      </c>
      <c r="C397" s="395">
        <v>100</v>
      </c>
      <c r="D397" s="395">
        <v>600</v>
      </c>
      <c r="E397" s="395">
        <v>20</v>
      </c>
      <c r="F397" s="186">
        <v>10</v>
      </c>
      <c r="G397" s="402" t="s">
        <v>2713</v>
      </c>
      <c r="H397" s="402" t="s">
        <v>995</v>
      </c>
      <c r="I397" s="395"/>
      <c r="J397" s="395"/>
      <c r="K397" s="408">
        <f t="shared" si="24"/>
        <v>0</v>
      </c>
      <c r="L397" s="408">
        <v>0</v>
      </c>
      <c r="M397" s="408"/>
      <c r="N397" s="408">
        <v>0</v>
      </c>
      <c r="O397" s="464">
        <f>+K397-N397</f>
        <v>0</v>
      </c>
    </row>
    <row r="398" spans="1:15">
      <c r="A398" s="187">
        <v>305</v>
      </c>
      <c r="B398" s="395">
        <v>200</v>
      </c>
      <c r="C398" s="395">
        <v>100</v>
      </c>
      <c r="D398" s="395">
        <v>600</v>
      </c>
      <c r="E398" s="395">
        <v>30</v>
      </c>
      <c r="F398" s="395">
        <v>0</v>
      </c>
      <c r="G398" s="403" t="s">
        <v>2714</v>
      </c>
      <c r="H398" s="403" t="s">
        <v>996</v>
      </c>
      <c r="I398" s="395" t="s">
        <v>997</v>
      </c>
      <c r="J398" s="394"/>
      <c r="K398" s="409">
        <f t="shared" si="24"/>
        <v>0</v>
      </c>
      <c r="L398" s="409">
        <v>0</v>
      </c>
      <c r="M398" s="409"/>
      <c r="N398" s="409">
        <v>0</v>
      </c>
      <c r="O398" s="465"/>
    </row>
    <row r="399" spans="1:15">
      <c r="A399" s="187">
        <v>305</v>
      </c>
      <c r="B399" s="395">
        <v>200</v>
      </c>
      <c r="C399" s="395">
        <v>100</v>
      </c>
      <c r="D399" s="395">
        <v>600</v>
      </c>
      <c r="E399" s="395">
        <v>30</v>
      </c>
      <c r="F399" s="186">
        <v>5</v>
      </c>
      <c r="G399" s="402" t="s">
        <v>2715</v>
      </c>
      <c r="H399" s="402" t="s">
        <v>998</v>
      </c>
      <c r="I399" s="395"/>
      <c r="J399" s="395"/>
      <c r="K399" s="415">
        <f t="shared" si="24"/>
        <v>286330.39</v>
      </c>
      <c r="L399" s="415">
        <v>286330.39</v>
      </c>
      <c r="M399" s="415"/>
      <c r="N399" s="415">
        <v>282822.84000000003</v>
      </c>
      <c r="O399" s="467">
        <f t="shared" ref="O399:O413" si="25">+K399-N399</f>
        <v>3507.5499999999884</v>
      </c>
    </row>
    <row r="400" spans="1:15">
      <c r="A400" s="187">
        <v>305</v>
      </c>
      <c r="B400" s="395">
        <v>200</v>
      </c>
      <c r="C400" s="395">
        <v>100</v>
      </c>
      <c r="D400" s="395">
        <v>600</v>
      </c>
      <c r="E400" s="395">
        <v>30</v>
      </c>
      <c r="F400" s="186">
        <v>10</v>
      </c>
      <c r="G400" s="402" t="s">
        <v>2716</v>
      </c>
      <c r="H400" s="402" t="s">
        <v>999</v>
      </c>
      <c r="I400" s="395"/>
      <c r="J400" s="395"/>
      <c r="K400" s="415">
        <f t="shared" si="24"/>
        <v>26530.25</v>
      </c>
      <c r="L400" s="415">
        <v>26530.25</v>
      </c>
      <c r="M400" s="415"/>
      <c r="N400" s="415">
        <v>28600</v>
      </c>
      <c r="O400" s="467">
        <f t="shared" si="25"/>
        <v>-2069.75</v>
      </c>
    </row>
    <row r="401" spans="1:15">
      <c r="A401" s="187">
        <v>305</v>
      </c>
      <c r="B401" s="395">
        <v>200</v>
      </c>
      <c r="C401" s="395">
        <v>100</v>
      </c>
      <c r="D401" s="395">
        <v>600</v>
      </c>
      <c r="E401" s="395">
        <v>30</v>
      </c>
      <c r="F401" s="396">
        <v>15</v>
      </c>
      <c r="G401" s="417" t="s">
        <v>2717</v>
      </c>
      <c r="H401" s="417" t="s">
        <v>1000</v>
      </c>
      <c r="I401" s="188"/>
      <c r="J401" s="188"/>
      <c r="K401" s="418">
        <f t="shared" si="24"/>
        <v>23469.07</v>
      </c>
      <c r="L401" s="418">
        <v>23469.07</v>
      </c>
      <c r="M401" s="418"/>
      <c r="N401" s="418">
        <v>25300</v>
      </c>
      <c r="O401" s="469">
        <f t="shared" si="25"/>
        <v>-1830.9300000000003</v>
      </c>
    </row>
    <row r="402" spans="1:15">
      <c r="A402" s="187">
        <v>305</v>
      </c>
      <c r="B402" s="395">
        <v>200</v>
      </c>
      <c r="C402" s="395">
        <v>100</v>
      </c>
      <c r="D402" s="395">
        <v>600</v>
      </c>
      <c r="E402" s="395">
        <v>30</v>
      </c>
      <c r="F402" s="396">
        <v>20</v>
      </c>
      <c r="G402" s="417" t="s">
        <v>2718</v>
      </c>
      <c r="H402" s="417" t="s">
        <v>1001</v>
      </c>
      <c r="I402" s="188"/>
      <c r="J402" s="188"/>
      <c r="K402" s="418">
        <f t="shared" si="24"/>
        <v>0</v>
      </c>
      <c r="L402" s="418">
        <v>0</v>
      </c>
      <c r="M402" s="418"/>
      <c r="N402" s="418">
        <v>0</v>
      </c>
      <c r="O402" s="469">
        <f t="shared" si="25"/>
        <v>0</v>
      </c>
    </row>
    <row r="403" spans="1:15">
      <c r="A403" s="187">
        <v>305</v>
      </c>
      <c r="B403" s="395">
        <v>200</v>
      </c>
      <c r="C403" s="395">
        <v>100</v>
      </c>
      <c r="D403" s="395">
        <v>600</v>
      </c>
      <c r="E403" s="395">
        <v>30</v>
      </c>
      <c r="F403" s="186">
        <v>25</v>
      </c>
      <c r="G403" s="402" t="s">
        <v>2719</v>
      </c>
      <c r="H403" s="402" t="s">
        <v>1002</v>
      </c>
      <c r="I403" s="395"/>
      <c r="J403" s="395"/>
      <c r="K403" s="415">
        <f t="shared" si="24"/>
        <v>0</v>
      </c>
      <c r="L403" s="415">
        <v>0</v>
      </c>
      <c r="M403" s="415"/>
      <c r="N403" s="415">
        <v>0</v>
      </c>
      <c r="O403" s="467">
        <f t="shared" si="25"/>
        <v>0</v>
      </c>
    </row>
    <row r="404" spans="1:15">
      <c r="A404" s="187">
        <v>305</v>
      </c>
      <c r="B404" s="395">
        <v>200</v>
      </c>
      <c r="C404" s="395">
        <v>100</v>
      </c>
      <c r="D404" s="395">
        <v>600</v>
      </c>
      <c r="E404" s="395">
        <v>30</v>
      </c>
      <c r="F404" s="186">
        <v>30</v>
      </c>
      <c r="G404" s="402" t="s">
        <v>2720</v>
      </c>
      <c r="H404" s="402" t="s">
        <v>1003</v>
      </c>
      <c r="I404" s="395"/>
      <c r="J404" s="395"/>
      <c r="K404" s="415">
        <f t="shared" si="24"/>
        <v>0</v>
      </c>
      <c r="L404" s="415">
        <v>0</v>
      </c>
      <c r="M404" s="415"/>
      <c r="N404" s="415">
        <v>0</v>
      </c>
      <c r="O404" s="467">
        <f t="shared" si="25"/>
        <v>0</v>
      </c>
    </row>
    <row r="405" spans="1:15">
      <c r="A405" s="187">
        <v>305</v>
      </c>
      <c r="B405" s="395">
        <v>200</v>
      </c>
      <c r="C405" s="395">
        <v>100</v>
      </c>
      <c r="D405" s="395">
        <v>600</v>
      </c>
      <c r="E405" s="395">
        <v>30</v>
      </c>
      <c r="F405" s="186">
        <v>35</v>
      </c>
      <c r="G405" s="402" t="s">
        <v>2721</v>
      </c>
      <c r="H405" s="402" t="s">
        <v>1004</v>
      </c>
      <c r="I405" s="395"/>
      <c r="J405" s="395"/>
      <c r="K405" s="415">
        <f t="shared" si="24"/>
        <v>55587.93</v>
      </c>
      <c r="L405" s="415">
        <v>55587.93</v>
      </c>
      <c r="M405" s="415"/>
      <c r="N405" s="415">
        <v>59924.6</v>
      </c>
      <c r="O405" s="467">
        <f t="shared" si="25"/>
        <v>-4336.6699999999983</v>
      </c>
    </row>
    <row r="406" spans="1:15">
      <c r="A406" s="187">
        <v>305</v>
      </c>
      <c r="B406" s="395">
        <v>200</v>
      </c>
      <c r="C406" s="395">
        <v>100</v>
      </c>
      <c r="D406" s="395">
        <v>600</v>
      </c>
      <c r="E406" s="395">
        <v>30</v>
      </c>
      <c r="F406" s="186">
        <v>40</v>
      </c>
      <c r="G406" s="402" t="s">
        <v>2722</v>
      </c>
      <c r="H406" s="402" t="s">
        <v>1005</v>
      </c>
      <c r="I406" s="395"/>
      <c r="J406" s="395"/>
      <c r="K406" s="415">
        <f t="shared" si="24"/>
        <v>500</v>
      </c>
      <c r="L406" s="415">
        <v>500</v>
      </c>
      <c r="M406" s="415"/>
      <c r="N406" s="415">
        <v>500</v>
      </c>
      <c r="O406" s="467">
        <f t="shared" si="25"/>
        <v>0</v>
      </c>
    </row>
    <row r="407" spans="1:15">
      <c r="A407" s="187">
        <v>305</v>
      </c>
      <c r="B407" s="395">
        <v>200</v>
      </c>
      <c r="C407" s="395">
        <v>100</v>
      </c>
      <c r="D407" s="395">
        <v>600</v>
      </c>
      <c r="E407" s="395">
        <v>30</v>
      </c>
      <c r="F407" s="186">
        <v>45</v>
      </c>
      <c r="G407" s="402" t="s">
        <v>3474</v>
      </c>
      <c r="H407" s="402" t="s">
        <v>1006</v>
      </c>
      <c r="I407" s="395"/>
      <c r="J407" s="395"/>
      <c r="K407" s="415">
        <f t="shared" si="24"/>
        <v>384</v>
      </c>
      <c r="L407" s="415">
        <v>384</v>
      </c>
      <c r="M407" s="415"/>
      <c r="N407" s="415">
        <v>324</v>
      </c>
      <c r="O407" s="467">
        <f t="shared" si="25"/>
        <v>60</v>
      </c>
    </row>
    <row r="408" spans="1:15">
      <c r="A408" s="187">
        <v>305</v>
      </c>
      <c r="B408" s="395">
        <v>200</v>
      </c>
      <c r="C408" s="395">
        <v>100</v>
      </c>
      <c r="D408" s="395">
        <v>600</v>
      </c>
      <c r="E408" s="395">
        <v>30</v>
      </c>
      <c r="F408" s="186">
        <v>50</v>
      </c>
      <c r="G408" s="402" t="s">
        <v>3475</v>
      </c>
      <c r="H408" s="402" t="s">
        <v>1007</v>
      </c>
      <c r="I408" s="395"/>
      <c r="J408" s="395"/>
      <c r="K408" s="415">
        <f t="shared" si="24"/>
        <v>395290.23</v>
      </c>
      <c r="L408" s="415">
        <v>395290.23</v>
      </c>
      <c r="M408" s="415"/>
      <c r="N408" s="415">
        <v>433879.29000000004</v>
      </c>
      <c r="O408" s="467">
        <f t="shared" si="25"/>
        <v>-38589.060000000056</v>
      </c>
    </row>
    <row r="409" spans="1:15">
      <c r="A409" s="187">
        <v>305</v>
      </c>
      <c r="B409" s="395">
        <v>200</v>
      </c>
      <c r="C409" s="395">
        <v>100</v>
      </c>
      <c r="D409" s="395">
        <v>600</v>
      </c>
      <c r="E409" s="395">
        <v>30</v>
      </c>
      <c r="F409" s="186">
        <v>55</v>
      </c>
      <c r="G409" s="402" t="s">
        <v>2723</v>
      </c>
      <c r="H409" s="402" t="s">
        <v>1008</v>
      </c>
      <c r="I409" s="395"/>
      <c r="J409" s="395"/>
      <c r="K409" s="415">
        <f t="shared" si="24"/>
        <v>6357.4299999999994</v>
      </c>
      <c r="L409" s="415">
        <v>6357.4299999999994</v>
      </c>
      <c r="M409" s="415"/>
      <c r="N409" s="415">
        <v>4007.26</v>
      </c>
      <c r="O409" s="467">
        <f t="shared" si="25"/>
        <v>2350.1699999999992</v>
      </c>
    </row>
    <row r="410" spans="1:15">
      <c r="A410" s="187">
        <v>305</v>
      </c>
      <c r="B410" s="395">
        <v>200</v>
      </c>
      <c r="C410" s="395">
        <v>100</v>
      </c>
      <c r="D410" s="395">
        <v>600</v>
      </c>
      <c r="E410" s="395">
        <v>30</v>
      </c>
      <c r="F410" s="186">
        <v>60</v>
      </c>
      <c r="G410" s="402" t="s">
        <v>2724</v>
      </c>
      <c r="H410" s="402" t="s">
        <v>1009</v>
      </c>
      <c r="I410" s="395"/>
      <c r="J410" s="395"/>
      <c r="K410" s="415">
        <f t="shared" si="24"/>
        <v>0</v>
      </c>
      <c r="L410" s="415">
        <v>0</v>
      </c>
      <c r="M410" s="415"/>
      <c r="N410" s="415">
        <v>0</v>
      </c>
      <c r="O410" s="467">
        <f t="shared" si="25"/>
        <v>0</v>
      </c>
    </row>
    <row r="411" spans="1:15">
      <c r="A411" s="187">
        <v>305</v>
      </c>
      <c r="B411" s="395">
        <v>200</v>
      </c>
      <c r="C411" s="395">
        <v>100</v>
      </c>
      <c r="D411" s="395">
        <v>600</v>
      </c>
      <c r="E411" s="395">
        <v>30</v>
      </c>
      <c r="F411" s="186">
        <v>65</v>
      </c>
      <c r="G411" s="402" t="s">
        <v>2725</v>
      </c>
      <c r="H411" s="402" t="s">
        <v>1010</v>
      </c>
      <c r="I411" s="395"/>
      <c r="J411" s="395"/>
      <c r="K411" s="415">
        <f t="shared" si="24"/>
        <v>157372.37</v>
      </c>
      <c r="L411" s="415">
        <v>157372.37</v>
      </c>
      <c r="M411" s="415"/>
      <c r="N411" s="415">
        <v>158756.93</v>
      </c>
      <c r="O411" s="467">
        <f t="shared" si="25"/>
        <v>-1384.5599999999977</v>
      </c>
    </row>
    <row r="412" spans="1:15">
      <c r="A412" s="187">
        <v>305</v>
      </c>
      <c r="B412" s="395">
        <v>200</v>
      </c>
      <c r="C412" s="395">
        <v>100</v>
      </c>
      <c r="D412" s="395">
        <v>600</v>
      </c>
      <c r="E412" s="395">
        <v>30</v>
      </c>
      <c r="F412" s="186">
        <v>80</v>
      </c>
      <c r="G412" s="402" t="s">
        <v>2726</v>
      </c>
      <c r="H412" s="402" t="s">
        <v>1011</v>
      </c>
      <c r="I412" s="395"/>
      <c r="J412" s="395"/>
      <c r="K412" s="408">
        <f t="shared" si="24"/>
        <v>0</v>
      </c>
      <c r="L412" s="408">
        <v>0</v>
      </c>
      <c r="M412" s="408"/>
      <c r="N412" s="408">
        <v>0</v>
      </c>
      <c r="O412" s="464">
        <f t="shared" si="25"/>
        <v>0</v>
      </c>
    </row>
    <row r="413" spans="1:15">
      <c r="A413" s="187">
        <v>305</v>
      </c>
      <c r="B413" s="395">
        <v>200</v>
      </c>
      <c r="C413" s="395">
        <v>100</v>
      </c>
      <c r="D413" s="395">
        <v>600</v>
      </c>
      <c r="E413" s="395">
        <v>30</v>
      </c>
      <c r="F413" s="186">
        <v>90</v>
      </c>
      <c r="G413" s="402" t="s">
        <v>2727</v>
      </c>
      <c r="H413" s="402" t="s">
        <v>996</v>
      </c>
      <c r="I413" s="395"/>
      <c r="J413" s="395"/>
      <c r="K413" s="415">
        <f t="shared" si="24"/>
        <v>2018397.69</v>
      </c>
      <c r="L413" s="415">
        <v>2018397.69</v>
      </c>
      <c r="M413" s="415"/>
      <c r="N413" s="415">
        <v>2157935.2200000002</v>
      </c>
      <c r="O413" s="467">
        <f t="shared" si="25"/>
        <v>-139537.53000000026</v>
      </c>
    </row>
    <row r="414" spans="1:15" ht="25.5">
      <c r="A414" s="187">
        <v>305</v>
      </c>
      <c r="B414" s="395">
        <v>200</v>
      </c>
      <c r="C414" s="395">
        <v>200</v>
      </c>
      <c r="D414" s="395">
        <v>0</v>
      </c>
      <c r="E414" s="395">
        <v>0</v>
      </c>
      <c r="F414" s="395">
        <v>0</v>
      </c>
      <c r="G414" s="403" t="s">
        <v>2728</v>
      </c>
      <c r="H414" s="403" t="s">
        <v>1012</v>
      </c>
      <c r="I414" s="404" t="s">
        <v>1013</v>
      </c>
      <c r="J414" s="406"/>
      <c r="K414" s="409">
        <f t="shared" si="24"/>
        <v>0</v>
      </c>
      <c r="L414" s="409">
        <v>0</v>
      </c>
      <c r="M414" s="409"/>
      <c r="N414" s="409">
        <v>0</v>
      </c>
      <c r="O414" s="465"/>
    </row>
    <row r="415" spans="1:15" ht="25.5">
      <c r="A415" s="187">
        <v>305</v>
      </c>
      <c r="B415" s="395">
        <v>200</v>
      </c>
      <c r="C415" s="395">
        <v>200</v>
      </c>
      <c r="D415" s="395">
        <v>100</v>
      </c>
      <c r="E415" s="186">
        <v>0</v>
      </c>
      <c r="F415" s="186">
        <v>0</v>
      </c>
      <c r="G415" s="402" t="s">
        <v>2729</v>
      </c>
      <c r="H415" s="402" t="s">
        <v>1014</v>
      </c>
      <c r="I415" s="404" t="s">
        <v>1015</v>
      </c>
      <c r="J415" s="404" t="s">
        <v>1538</v>
      </c>
      <c r="K415" s="408">
        <f t="shared" si="24"/>
        <v>17000</v>
      </c>
      <c r="L415" s="408">
        <v>17000</v>
      </c>
      <c r="M415" s="408"/>
      <c r="N415" s="408">
        <v>17000</v>
      </c>
      <c r="O415" s="464">
        <f>+K415-N415</f>
        <v>0</v>
      </c>
    </row>
    <row r="416" spans="1:15" ht="25.5">
      <c r="A416" s="187">
        <v>305</v>
      </c>
      <c r="B416" s="395">
        <v>200</v>
      </c>
      <c r="C416" s="395">
        <v>200</v>
      </c>
      <c r="D416" s="186">
        <v>200</v>
      </c>
      <c r="E416" s="186">
        <v>0</v>
      </c>
      <c r="F416" s="186">
        <v>0</v>
      </c>
      <c r="G416" s="402" t="s">
        <v>2730</v>
      </c>
      <c r="H416" s="402" t="s">
        <v>1016</v>
      </c>
      <c r="I416" s="395" t="s">
        <v>1017</v>
      </c>
      <c r="J416" s="395"/>
      <c r="K416" s="408">
        <f t="shared" si="24"/>
        <v>0</v>
      </c>
      <c r="L416" s="408">
        <v>0</v>
      </c>
      <c r="M416" s="408"/>
      <c r="N416" s="408">
        <v>0</v>
      </c>
      <c r="O416" s="464">
        <f>+K416-N416</f>
        <v>0</v>
      </c>
    </row>
    <row r="417" spans="1:15" ht="25.5">
      <c r="A417" s="187">
        <v>305</v>
      </c>
      <c r="B417" s="395">
        <v>200</v>
      </c>
      <c r="C417" s="395">
        <v>200</v>
      </c>
      <c r="D417" s="395">
        <v>300</v>
      </c>
      <c r="E417" s="395">
        <v>0</v>
      </c>
      <c r="F417" s="395">
        <v>0</v>
      </c>
      <c r="G417" s="403" t="s">
        <v>2731</v>
      </c>
      <c r="H417" s="403" t="s">
        <v>1018</v>
      </c>
      <c r="I417" s="395" t="s">
        <v>1019</v>
      </c>
      <c r="J417" s="394"/>
      <c r="K417" s="409">
        <f t="shared" si="24"/>
        <v>0</v>
      </c>
      <c r="L417" s="409">
        <v>0</v>
      </c>
      <c r="M417" s="409"/>
      <c r="N417" s="409">
        <v>0</v>
      </c>
      <c r="O417" s="465"/>
    </row>
    <row r="418" spans="1:15">
      <c r="A418" s="187">
        <v>305</v>
      </c>
      <c r="B418" s="395">
        <v>200</v>
      </c>
      <c r="C418" s="395">
        <v>200</v>
      </c>
      <c r="D418" s="395">
        <v>300</v>
      </c>
      <c r="E418" s="395">
        <v>10</v>
      </c>
      <c r="F418" s="395">
        <v>0</v>
      </c>
      <c r="G418" s="403" t="s">
        <v>2732</v>
      </c>
      <c r="H418" s="403" t="s">
        <v>1020</v>
      </c>
      <c r="I418" s="395" t="s">
        <v>1021</v>
      </c>
      <c r="J418" s="394"/>
      <c r="K418" s="409">
        <f t="shared" si="24"/>
        <v>0</v>
      </c>
      <c r="L418" s="409">
        <v>0</v>
      </c>
      <c r="M418" s="409"/>
      <c r="N418" s="409">
        <v>0</v>
      </c>
      <c r="O418" s="465"/>
    </row>
    <row r="419" spans="1:15">
      <c r="A419" s="187">
        <v>305</v>
      </c>
      <c r="B419" s="395">
        <v>200</v>
      </c>
      <c r="C419" s="395">
        <v>200</v>
      </c>
      <c r="D419" s="395">
        <v>300</v>
      </c>
      <c r="E419" s="395">
        <v>10</v>
      </c>
      <c r="F419" s="186">
        <v>5</v>
      </c>
      <c r="G419" s="402" t="s">
        <v>2733</v>
      </c>
      <c r="H419" s="402" t="s">
        <v>1022</v>
      </c>
      <c r="I419" s="395"/>
      <c r="J419" s="395"/>
      <c r="K419" s="415">
        <f t="shared" si="24"/>
        <v>7884.87</v>
      </c>
      <c r="L419" s="415">
        <v>7884.87</v>
      </c>
      <c r="M419" s="415"/>
      <c r="N419" s="415">
        <v>8500</v>
      </c>
      <c r="O419" s="467">
        <f t="shared" ref="O419:O426" si="26">+K419-N419</f>
        <v>-615.13000000000011</v>
      </c>
    </row>
    <row r="420" spans="1:15">
      <c r="A420" s="187">
        <v>305</v>
      </c>
      <c r="B420" s="395">
        <v>200</v>
      </c>
      <c r="C420" s="395">
        <v>200</v>
      </c>
      <c r="D420" s="395">
        <v>300</v>
      </c>
      <c r="E420" s="395">
        <v>10</v>
      </c>
      <c r="F420" s="186">
        <v>10</v>
      </c>
      <c r="G420" s="402" t="s">
        <v>2734</v>
      </c>
      <c r="H420" s="402" t="s">
        <v>1023</v>
      </c>
      <c r="I420" s="395"/>
      <c r="J420" s="395"/>
      <c r="K420" s="415">
        <f t="shared" si="24"/>
        <v>0</v>
      </c>
      <c r="L420" s="415">
        <v>0</v>
      </c>
      <c r="M420" s="415"/>
      <c r="N420" s="415">
        <v>0</v>
      </c>
      <c r="O420" s="467">
        <f t="shared" si="26"/>
        <v>0</v>
      </c>
    </row>
    <row r="421" spans="1:15">
      <c r="A421" s="187">
        <v>305</v>
      </c>
      <c r="B421" s="395">
        <v>200</v>
      </c>
      <c r="C421" s="395">
        <v>200</v>
      </c>
      <c r="D421" s="395">
        <v>300</v>
      </c>
      <c r="E421" s="395">
        <v>10</v>
      </c>
      <c r="F421" s="186">
        <v>15</v>
      </c>
      <c r="G421" s="402" t="s">
        <v>2735</v>
      </c>
      <c r="H421" s="402" t="s">
        <v>1024</v>
      </c>
      <c r="I421" s="395"/>
      <c r="J421" s="395"/>
      <c r="K421" s="415">
        <f t="shared" si="24"/>
        <v>0</v>
      </c>
      <c r="L421" s="415">
        <v>0</v>
      </c>
      <c r="M421" s="415"/>
      <c r="N421" s="415">
        <v>0</v>
      </c>
      <c r="O421" s="467">
        <f t="shared" si="26"/>
        <v>0</v>
      </c>
    </row>
    <row r="422" spans="1:15">
      <c r="A422" s="187">
        <v>305</v>
      </c>
      <c r="B422" s="395">
        <v>200</v>
      </c>
      <c r="C422" s="395">
        <v>200</v>
      </c>
      <c r="D422" s="395">
        <v>300</v>
      </c>
      <c r="E422" s="395">
        <v>10</v>
      </c>
      <c r="F422" s="186">
        <v>20</v>
      </c>
      <c r="G422" s="402" t="s">
        <v>2736</v>
      </c>
      <c r="H422" s="402" t="s">
        <v>1025</v>
      </c>
      <c r="I422" s="395"/>
      <c r="J422" s="395"/>
      <c r="K422" s="415">
        <f t="shared" si="24"/>
        <v>0</v>
      </c>
      <c r="L422" s="415">
        <v>0</v>
      </c>
      <c r="M422" s="415"/>
      <c r="N422" s="415">
        <v>0</v>
      </c>
      <c r="O422" s="467">
        <f t="shared" si="26"/>
        <v>0</v>
      </c>
    </row>
    <row r="423" spans="1:15">
      <c r="A423" s="187">
        <v>305</v>
      </c>
      <c r="B423" s="395">
        <v>200</v>
      </c>
      <c r="C423" s="395">
        <v>200</v>
      </c>
      <c r="D423" s="395">
        <v>300</v>
      </c>
      <c r="E423" s="395">
        <v>10</v>
      </c>
      <c r="F423" s="186">
        <v>90</v>
      </c>
      <c r="G423" s="402" t="s">
        <v>2737</v>
      </c>
      <c r="H423" s="402" t="s">
        <v>1026</v>
      </c>
      <c r="I423" s="395"/>
      <c r="J423" s="395"/>
      <c r="K423" s="415">
        <f t="shared" si="24"/>
        <v>0</v>
      </c>
      <c r="L423" s="415">
        <v>0</v>
      </c>
      <c r="M423" s="415"/>
      <c r="N423" s="415">
        <v>0</v>
      </c>
      <c r="O423" s="467">
        <f t="shared" si="26"/>
        <v>0</v>
      </c>
    </row>
    <row r="424" spans="1:15" ht="25.5">
      <c r="A424" s="187">
        <v>305</v>
      </c>
      <c r="B424" s="395">
        <v>200</v>
      </c>
      <c r="C424" s="395">
        <v>200</v>
      </c>
      <c r="D424" s="395">
        <v>300</v>
      </c>
      <c r="E424" s="186">
        <v>20</v>
      </c>
      <c r="F424" s="186">
        <v>0</v>
      </c>
      <c r="G424" s="402" t="s">
        <v>2738</v>
      </c>
      <c r="H424" s="402" t="s">
        <v>1027</v>
      </c>
      <c r="I424" s="395" t="s">
        <v>1028</v>
      </c>
      <c r="J424" s="395"/>
      <c r="K424" s="408">
        <f t="shared" si="24"/>
        <v>0</v>
      </c>
      <c r="L424" s="408">
        <v>0</v>
      </c>
      <c r="M424" s="408"/>
      <c r="N424" s="408">
        <v>0</v>
      </c>
      <c r="O424" s="464">
        <f t="shared" si="26"/>
        <v>0</v>
      </c>
    </row>
    <row r="425" spans="1:15" ht="25.5">
      <c r="A425" s="187">
        <v>305</v>
      </c>
      <c r="B425" s="395">
        <v>200</v>
      </c>
      <c r="C425" s="395">
        <v>200</v>
      </c>
      <c r="D425" s="395">
        <v>300</v>
      </c>
      <c r="E425" s="186">
        <v>30</v>
      </c>
      <c r="F425" s="186">
        <v>0</v>
      </c>
      <c r="G425" s="402" t="s">
        <v>2739</v>
      </c>
      <c r="H425" s="402" t="s">
        <v>1029</v>
      </c>
      <c r="I425" s="395" t="s">
        <v>1030</v>
      </c>
      <c r="J425" s="395"/>
      <c r="K425" s="408">
        <f t="shared" si="24"/>
        <v>0</v>
      </c>
      <c r="L425" s="408">
        <v>0</v>
      </c>
      <c r="M425" s="408"/>
      <c r="N425" s="408">
        <v>0</v>
      </c>
      <c r="O425" s="464">
        <f t="shared" si="26"/>
        <v>0</v>
      </c>
    </row>
    <row r="426" spans="1:15">
      <c r="A426" s="187">
        <v>305</v>
      </c>
      <c r="B426" s="395">
        <v>200</v>
      </c>
      <c r="C426" s="395">
        <v>200</v>
      </c>
      <c r="D426" s="395">
        <v>300</v>
      </c>
      <c r="E426" s="186">
        <v>40</v>
      </c>
      <c r="F426" s="186">
        <v>0</v>
      </c>
      <c r="G426" s="402" t="s">
        <v>2740</v>
      </c>
      <c r="H426" s="402" t="s">
        <v>1031</v>
      </c>
      <c r="I426" s="395" t="s">
        <v>1032</v>
      </c>
      <c r="J426" s="395"/>
      <c r="K426" s="408">
        <f t="shared" si="24"/>
        <v>257773.90000000002</v>
      </c>
      <c r="L426" s="408">
        <v>257773.90000000002</v>
      </c>
      <c r="M426" s="408"/>
      <c r="N426" s="408">
        <v>287258.48</v>
      </c>
      <c r="O426" s="464">
        <f t="shared" si="26"/>
        <v>-29484.579999999958</v>
      </c>
    </row>
    <row r="427" spans="1:15" ht="25.5">
      <c r="A427" s="187">
        <v>305</v>
      </c>
      <c r="B427" s="395">
        <v>200</v>
      </c>
      <c r="C427" s="395">
        <v>200</v>
      </c>
      <c r="D427" s="395">
        <v>300</v>
      </c>
      <c r="E427" s="395">
        <v>50</v>
      </c>
      <c r="F427" s="395">
        <v>0</v>
      </c>
      <c r="G427" s="403" t="s">
        <v>2741</v>
      </c>
      <c r="H427" s="403" t="s">
        <v>1033</v>
      </c>
      <c r="I427" s="395" t="s">
        <v>1034</v>
      </c>
      <c r="J427" s="394"/>
      <c r="K427" s="409">
        <f t="shared" si="24"/>
        <v>0</v>
      </c>
      <c r="L427" s="409">
        <v>0</v>
      </c>
      <c r="M427" s="409"/>
      <c r="N427" s="409">
        <v>0</v>
      </c>
      <c r="O427" s="465"/>
    </row>
    <row r="428" spans="1:15">
      <c r="A428" s="187">
        <v>305</v>
      </c>
      <c r="B428" s="395">
        <v>200</v>
      </c>
      <c r="C428" s="395">
        <v>200</v>
      </c>
      <c r="D428" s="395">
        <v>300</v>
      </c>
      <c r="E428" s="395">
        <v>50</v>
      </c>
      <c r="F428" s="186">
        <v>10</v>
      </c>
      <c r="G428" s="402" t="s">
        <v>2742</v>
      </c>
      <c r="H428" s="402" t="s">
        <v>1035</v>
      </c>
      <c r="I428" s="395"/>
      <c r="J428" s="395"/>
      <c r="K428" s="415">
        <f t="shared" si="24"/>
        <v>0</v>
      </c>
      <c r="L428" s="415">
        <v>0</v>
      </c>
      <c r="M428" s="415"/>
      <c r="N428" s="415">
        <v>0</v>
      </c>
      <c r="O428" s="467">
        <f t="shared" ref="O428:O433" si="27">+K428-N428</f>
        <v>0</v>
      </c>
    </row>
    <row r="429" spans="1:15" ht="25.5">
      <c r="A429" s="187">
        <v>305</v>
      </c>
      <c r="B429" s="395">
        <v>200</v>
      </c>
      <c r="C429" s="395">
        <v>200</v>
      </c>
      <c r="D429" s="395">
        <v>300</v>
      </c>
      <c r="E429" s="395">
        <v>50</v>
      </c>
      <c r="F429" s="186">
        <v>20</v>
      </c>
      <c r="G429" s="402" t="s">
        <v>2743</v>
      </c>
      <c r="H429" s="402" t="s">
        <v>1036</v>
      </c>
      <c r="I429" s="395"/>
      <c r="J429" s="395"/>
      <c r="K429" s="415">
        <f t="shared" si="24"/>
        <v>30000</v>
      </c>
      <c r="L429" s="415">
        <v>30000</v>
      </c>
      <c r="M429" s="415"/>
      <c r="N429" s="415">
        <v>30000</v>
      </c>
      <c r="O429" s="467">
        <f t="shared" si="27"/>
        <v>0</v>
      </c>
    </row>
    <row r="430" spans="1:15">
      <c r="A430" s="187">
        <v>305</v>
      </c>
      <c r="B430" s="395">
        <v>200</v>
      </c>
      <c r="C430" s="395">
        <v>200</v>
      </c>
      <c r="D430" s="395">
        <v>300</v>
      </c>
      <c r="E430" s="395">
        <v>50</v>
      </c>
      <c r="F430" s="186">
        <v>30</v>
      </c>
      <c r="G430" s="402" t="s">
        <v>2744</v>
      </c>
      <c r="H430" s="402" t="s">
        <v>1037</v>
      </c>
      <c r="I430" s="395"/>
      <c r="J430" s="395"/>
      <c r="K430" s="415">
        <f t="shared" si="24"/>
        <v>0</v>
      </c>
      <c r="L430" s="415">
        <v>0</v>
      </c>
      <c r="M430" s="415"/>
      <c r="N430" s="415">
        <v>0</v>
      </c>
      <c r="O430" s="467">
        <f t="shared" si="27"/>
        <v>0</v>
      </c>
    </row>
    <row r="431" spans="1:15">
      <c r="A431" s="187">
        <v>305</v>
      </c>
      <c r="B431" s="395">
        <v>200</v>
      </c>
      <c r="C431" s="395">
        <v>200</v>
      </c>
      <c r="D431" s="395">
        <v>300</v>
      </c>
      <c r="E431" s="395">
        <v>50</v>
      </c>
      <c r="F431" s="186">
        <v>40</v>
      </c>
      <c r="G431" s="402" t="s">
        <v>2745</v>
      </c>
      <c r="H431" s="402" t="s">
        <v>1038</v>
      </c>
      <c r="I431" s="395"/>
      <c r="J431" s="395"/>
      <c r="K431" s="415">
        <f t="shared" si="24"/>
        <v>2500</v>
      </c>
      <c r="L431" s="415">
        <v>2500</v>
      </c>
      <c r="M431" s="415"/>
      <c r="N431" s="415">
        <v>2500</v>
      </c>
      <c r="O431" s="467">
        <f t="shared" si="27"/>
        <v>0</v>
      </c>
    </row>
    <row r="432" spans="1:15" ht="25.5">
      <c r="A432" s="187">
        <v>305</v>
      </c>
      <c r="B432" s="395">
        <v>200</v>
      </c>
      <c r="C432" s="395">
        <v>200</v>
      </c>
      <c r="D432" s="395">
        <v>300</v>
      </c>
      <c r="E432" s="395">
        <v>50</v>
      </c>
      <c r="F432" s="186">
        <v>90</v>
      </c>
      <c r="G432" s="402" t="s">
        <v>2746</v>
      </c>
      <c r="H432" s="402" t="s">
        <v>1033</v>
      </c>
      <c r="I432" s="395"/>
      <c r="J432" s="395"/>
      <c r="K432" s="415">
        <f t="shared" si="24"/>
        <v>0</v>
      </c>
      <c r="L432" s="415">
        <v>0</v>
      </c>
      <c r="M432" s="415"/>
      <c r="N432" s="415">
        <v>0</v>
      </c>
      <c r="O432" s="467">
        <f t="shared" si="27"/>
        <v>0</v>
      </c>
    </row>
    <row r="433" spans="1:15" ht="51">
      <c r="A433" s="187">
        <v>305</v>
      </c>
      <c r="B433" s="395">
        <v>200</v>
      </c>
      <c r="C433" s="395">
        <v>200</v>
      </c>
      <c r="D433" s="395">
        <v>300</v>
      </c>
      <c r="E433" s="395">
        <v>60</v>
      </c>
      <c r="F433" s="186">
        <v>0</v>
      </c>
      <c r="G433" s="402" t="s">
        <v>2747</v>
      </c>
      <c r="H433" s="402" t="s">
        <v>1039</v>
      </c>
      <c r="I433" s="395" t="s">
        <v>1040</v>
      </c>
      <c r="J433" s="395"/>
      <c r="K433" s="415">
        <f t="shared" si="24"/>
        <v>0</v>
      </c>
      <c r="L433" s="415">
        <v>0</v>
      </c>
      <c r="M433" s="415"/>
      <c r="N433" s="415">
        <v>0</v>
      </c>
      <c r="O433" s="467">
        <f t="shared" si="27"/>
        <v>0</v>
      </c>
    </row>
    <row r="434" spans="1:15" ht="25.5">
      <c r="A434" s="187">
        <v>305</v>
      </c>
      <c r="B434" s="395">
        <v>200</v>
      </c>
      <c r="C434" s="395">
        <v>200</v>
      </c>
      <c r="D434" s="395">
        <v>400</v>
      </c>
      <c r="E434" s="395">
        <v>0</v>
      </c>
      <c r="F434" s="395">
        <v>0</v>
      </c>
      <c r="G434" s="403" t="s">
        <v>2748</v>
      </c>
      <c r="H434" s="403" t="s">
        <v>1041</v>
      </c>
      <c r="I434" s="404" t="s">
        <v>1042</v>
      </c>
      <c r="J434" s="406"/>
      <c r="K434" s="409">
        <f t="shared" si="24"/>
        <v>0</v>
      </c>
      <c r="L434" s="409">
        <v>0</v>
      </c>
      <c r="M434" s="409"/>
      <c r="N434" s="409">
        <v>0</v>
      </c>
      <c r="O434" s="465"/>
    </row>
    <row r="435" spans="1:15" ht="38.25">
      <c r="A435" s="187">
        <v>305</v>
      </c>
      <c r="B435" s="395">
        <v>200</v>
      </c>
      <c r="C435" s="395">
        <v>200</v>
      </c>
      <c r="D435" s="395">
        <v>400</v>
      </c>
      <c r="E435" s="186">
        <v>10</v>
      </c>
      <c r="F435" s="186">
        <v>0</v>
      </c>
      <c r="G435" s="402" t="s">
        <v>2749</v>
      </c>
      <c r="H435" s="402" t="s">
        <v>1043</v>
      </c>
      <c r="I435" s="404" t="s">
        <v>1044</v>
      </c>
      <c r="J435" s="404" t="s">
        <v>1538</v>
      </c>
      <c r="K435" s="408">
        <f t="shared" si="24"/>
        <v>0</v>
      </c>
      <c r="L435" s="408">
        <v>0</v>
      </c>
      <c r="M435" s="408"/>
      <c r="N435" s="408">
        <v>0</v>
      </c>
      <c r="O435" s="464">
        <f>+K435-N435</f>
        <v>0</v>
      </c>
    </row>
    <row r="436" spans="1:15" ht="25.5">
      <c r="A436" s="187">
        <v>305</v>
      </c>
      <c r="B436" s="395">
        <v>200</v>
      </c>
      <c r="C436" s="395">
        <v>200</v>
      </c>
      <c r="D436" s="395">
        <v>400</v>
      </c>
      <c r="E436" s="186">
        <v>20</v>
      </c>
      <c r="F436" s="186">
        <v>0</v>
      </c>
      <c r="G436" s="402" t="s">
        <v>2750</v>
      </c>
      <c r="H436" s="402" t="s">
        <v>1045</v>
      </c>
      <c r="I436" s="395" t="s">
        <v>1046</v>
      </c>
      <c r="J436" s="395"/>
      <c r="K436" s="408">
        <f t="shared" si="24"/>
        <v>0</v>
      </c>
      <c r="L436" s="408">
        <v>0</v>
      </c>
      <c r="M436" s="408"/>
      <c r="N436" s="408">
        <v>0</v>
      </c>
      <c r="O436" s="464">
        <f>+K436-N436</f>
        <v>0</v>
      </c>
    </row>
    <row r="437" spans="1:15" ht="25.5">
      <c r="A437" s="187">
        <v>305</v>
      </c>
      <c r="B437" s="395">
        <v>200</v>
      </c>
      <c r="C437" s="395">
        <v>200</v>
      </c>
      <c r="D437" s="395">
        <v>400</v>
      </c>
      <c r="E437" s="186">
        <v>30</v>
      </c>
      <c r="F437" s="186">
        <v>0</v>
      </c>
      <c r="G437" s="402" t="s">
        <v>2751</v>
      </c>
      <c r="H437" s="402" t="s">
        <v>1047</v>
      </c>
      <c r="I437" s="395" t="s">
        <v>1048</v>
      </c>
      <c r="J437" s="395" t="s">
        <v>1587</v>
      </c>
      <c r="K437" s="408">
        <f t="shared" si="24"/>
        <v>0</v>
      </c>
      <c r="L437" s="408">
        <v>0</v>
      </c>
      <c r="M437" s="408"/>
      <c r="N437" s="408">
        <v>0</v>
      </c>
      <c r="O437" s="464">
        <f>+K437-N437</f>
        <v>0</v>
      </c>
    </row>
    <row r="438" spans="1:15">
      <c r="A438" s="187">
        <v>305</v>
      </c>
      <c r="B438" s="395">
        <v>200</v>
      </c>
      <c r="C438" s="395">
        <v>300</v>
      </c>
      <c r="D438" s="395">
        <v>0</v>
      </c>
      <c r="E438" s="395">
        <v>0</v>
      </c>
      <c r="F438" s="395">
        <v>0</v>
      </c>
      <c r="G438" s="403" t="s">
        <v>2752</v>
      </c>
      <c r="H438" s="403" t="s">
        <v>1049</v>
      </c>
      <c r="I438" s="395" t="s">
        <v>1050</v>
      </c>
      <c r="J438" s="394"/>
      <c r="K438" s="409">
        <f t="shared" si="24"/>
        <v>0</v>
      </c>
      <c r="L438" s="409">
        <v>0</v>
      </c>
      <c r="M438" s="409"/>
      <c r="N438" s="409">
        <v>0</v>
      </c>
      <c r="O438" s="465"/>
    </row>
    <row r="439" spans="1:15">
      <c r="A439" s="187">
        <v>305</v>
      </c>
      <c r="B439" s="395">
        <v>200</v>
      </c>
      <c r="C439" s="395">
        <v>300</v>
      </c>
      <c r="D439" s="186">
        <v>100</v>
      </c>
      <c r="E439" s="186">
        <v>0</v>
      </c>
      <c r="F439" s="186">
        <v>0</v>
      </c>
      <c r="G439" s="402" t="s">
        <v>2753</v>
      </c>
      <c r="H439" s="402" t="s">
        <v>1051</v>
      </c>
      <c r="I439" s="395" t="s">
        <v>1052</v>
      </c>
      <c r="J439" s="395"/>
      <c r="K439" s="408">
        <f t="shared" si="24"/>
        <v>17625</v>
      </c>
      <c r="L439" s="408">
        <v>17625</v>
      </c>
      <c r="M439" s="408"/>
      <c r="N439" s="408">
        <v>19000</v>
      </c>
      <c r="O439" s="464">
        <f>+K439-N439</f>
        <v>-1375</v>
      </c>
    </row>
    <row r="440" spans="1:15">
      <c r="A440" s="187">
        <v>305</v>
      </c>
      <c r="B440" s="395">
        <v>200</v>
      </c>
      <c r="C440" s="395">
        <v>300</v>
      </c>
      <c r="D440" s="186">
        <v>200</v>
      </c>
      <c r="E440" s="186">
        <v>0</v>
      </c>
      <c r="F440" s="186">
        <v>0</v>
      </c>
      <c r="G440" s="402" t="s">
        <v>2754</v>
      </c>
      <c r="H440" s="402" t="s">
        <v>1053</v>
      </c>
      <c r="I440" s="395" t="s">
        <v>1054</v>
      </c>
      <c r="J440" s="395"/>
      <c r="K440" s="408">
        <f t="shared" si="24"/>
        <v>194445.33000000002</v>
      </c>
      <c r="L440" s="408">
        <v>194445.33000000002</v>
      </c>
      <c r="M440" s="408"/>
      <c r="N440" s="408">
        <v>74000</v>
      </c>
      <c r="O440" s="464">
        <f>+K440-N440</f>
        <v>120445.33000000002</v>
      </c>
    </row>
    <row r="441" spans="1:15">
      <c r="A441" s="184">
        <v>310</v>
      </c>
      <c r="B441" s="57">
        <v>0</v>
      </c>
      <c r="C441" s="57">
        <v>0</v>
      </c>
      <c r="D441" s="57">
        <v>0</v>
      </c>
      <c r="E441" s="57">
        <v>0</v>
      </c>
      <c r="F441" s="57">
        <v>0</v>
      </c>
      <c r="G441" s="413">
        <v>310</v>
      </c>
      <c r="H441" s="413" t="s">
        <v>1055</v>
      </c>
      <c r="I441" s="57"/>
      <c r="J441" s="57"/>
      <c r="K441" s="420">
        <f t="shared" si="24"/>
        <v>0</v>
      </c>
      <c r="L441" s="420">
        <v>0</v>
      </c>
      <c r="M441" s="420"/>
      <c r="N441" s="420">
        <v>0</v>
      </c>
      <c r="O441" s="470"/>
    </row>
    <row r="442" spans="1:15" ht="25.5">
      <c r="A442" s="187">
        <v>310</v>
      </c>
      <c r="B442" s="186">
        <v>100</v>
      </c>
      <c r="C442" s="186">
        <v>0</v>
      </c>
      <c r="D442" s="186">
        <v>0</v>
      </c>
      <c r="E442" s="186">
        <v>0</v>
      </c>
      <c r="F442" s="186">
        <v>0</v>
      </c>
      <c r="G442" s="402" t="s">
        <v>2755</v>
      </c>
      <c r="H442" s="402" t="s">
        <v>1056</v>
      </c>
      <c r="I442" s="395" t="s">
        <v>1057</v>
      </c>
      <c r="J442" s="395"/>
      <c r="K442" s="408">
        <f t="shared" si="24"/>
        <v>55657.87</v>
      </c>
      <c r="L442" s="408">
        <v>55657.87</v>
      </c>
      <c r="M442" s="408"/>
      <c r="N442" s="408">
        <v>60270</v>
      </c>
      <c r="O442" s="464">
        <f>+K442-N442</f>
        <v>-4612.1299999999974</v>
      </c>
    </row>
    <row r="443" spans="1:15">
      <c r="A443" s="187">
        <v>310</v>
      </c>
      <c r="B443" s="395">
        <v>200</v>
      </c>
      <c r="C443" s="395">
        <v>0</v>
      </c>
      <c r="D443" s="395">
        <v>0</v>
      </c>
      <c r="E443" s="395">
        <v>0</v>
      </c>
      <c r="F443" s="395">
        <v>0</v>
      </c>
      <c r="G443" s="403" t="s">
        <v>2756</v>
      </c>
      <c r="H443" s="403" t="s">
        <v>1058</v>
      </c>
      <c r="I443" s="395" t="s">
        <v>1059</v>
      </c>
      <c r="J443" s="394"/>
      <c r="K443" s="409">
        <f t="shared" si="24"/>
        <v>0</v>
      </c>
      <c r="L443" s="409">
        <v>0</v>
      </c>
      <c r="M443" s="409"/>
      <c r="N443" s="409">
        <v>0</v>
      </c>
      <c r="O443" s="465"/>
    </row>
    <row r="444" spans="1:15">
      <c r="A444" s="187">
        <v>310</v>
      </c>
      <c r="B444" s="395">
        <v>200</v>
      </c>
      <c r="C444" s="186">
        <v>100</v>
      </c>
      <c r="D444" s="186">
        <v>0</v>
      </c>
      <c r="E444" s="186">
        <v>0</v>
      </c>
      <c r="F444" s="186">
        <v>0</v>
      </c>
      <c r="G444" s="402" t="s">
        <v>2757</v>
      </c>
      <c r="H444" s="402" t="s">
        <v>1060</v>
      </c>
      <c r="I444" s="395"/>
      <c r="J444" s="395"/>
      <c r="K444" s="415">
        <f t="shared" si="24"/>
        <v>37186.879999999997</v>
      </c>
      <c r="L444" s="415">
        <v>37186.879999999997</v>
      </c>
      <c r="M444" s="415"/>
      <c r="N444" s="415">
        <v>40088</v>
      </c>
      <c r="O444" s="467">
        <f t="shared" ref="O444:O449" si="28">+K444-N444</f>
        <v>-2901.1200000000026</v>
      </c>
    </row>
    <row r="445" spans="1:15">
      <c r="A445" s="187">
        <v>310</v>
      </c>
      <c r="B445" s="395">
        <v>200</v>
      </c>
      <c r="C445" s="186">
        <v>200</v>
      </c>
      <c r="D445" s="186">
        <v>0</v>
      </c>
      <c r="E445" s="186">
        <v>0</v>
      </c>
      <c r="F445" s="186">
        <v>0</v>
      </c>
      <c r="G445" s="402" t="s">
        <v>2758</v>
      </c>
      <c r="H445" s="402" t="s">
        <v>1061</v>
      </c>
      <c r="I445" s="395"/>
      <c r="J445" s="395"/>
      <c r="K445" s="415">
        <f t="shared" si="24"/>
        <v>160161.1</v>
      </c>
      <c r="L445" s="415">
        <v>160161.1</v>
      </c>
      <c r="M445" s="415"/>
      <c r="N445" s="415">
        <v>172386</v>
      </c>
      <c r="O445" s="467">
        <f t="shared" si="28"/>
        <v>-12224.899999999994</v>
      </c>
    </row>
    <row r="446" spans="1:15" ht="25.5">
      <c r="A446" s="187">
        <v>310</v>
      </c>
      <c r="B446" s="395">
        <v>200</v>
      </c>
      <c r="C446" s="186">
        <v>300</v>
      </c>
      <c r="D446" s="186">
        <v>0</v>
      </c>
      <c r="E446" s="186">
        <v>0</v>
      </c>
      <c r="F446" s="186">
        <v>0</v>
      </c>
      <c r="G446" s="402" t="s">
        <v>2759</v>
      </c>
      <c r="H446" s="402" t="s">
        <v>1062</v>
      </c>
      <c r="I446" s="395"/>
      <c r="J446" s="395"/>
      <c r="K446" s="415">
        <f t="shared" si="24"/>
        <v>0</v>
      </c>
      <c r="L446" s="415">
        <v>0</v>
      </c>
      <c r="M446" s="415"/>
      <c r="N446" s="415">
        <v>0</v>
      </c>
      <c r="O446" s="467">
        <f t="shared" si="28"/>
        <v>0</v>
      </c>
    </row>
    <row r="447" spans="1:15" ht="25.5">
      <c r="A447" s="187">
        <v>310</v>
      </c>
      <c r="B447" s="186">
        <v>300</v>
      </c>
      <c r="C447" s="186">
        <v>0</v>
      </c>
      <c r="D447" s="186">
        <v>0</v>
      </c>
      <c r="E447" s="186">
        <v>0</v>
      </c>
      <c r="F447" s="186">
        <v>0</v>
      </c>
      <c r="G447" s="402" t="s">
        <v>2760</v>
      </c>
      <c r="H447" s="402" t="s">
        <v>1063</v>
      </c>
      <c r="I447" s="395" t="s">
        <v>1064</v>
      </c>
      <c r="J447" s="395"/>
      <c r="K447" s="408">
        <f t="shared" si="24"/>
        <v>1469044.52</v>
      </c>
      <c r="L447" s="408">
        <v>1469044.52</v>
      </c>
      <c r="M447" s="408"/>
      <c r="N447" s="408">
        <v>1528000.98</v>
      </c>
      <c r="O447" s="464">
        <f t="shared" si="28"/>
        <v>-58956.459999999963</v>
      </c>
    </row>
    <row r="448" spans="1:15">
      <c r="A448" s="187">
        <v>310</v>
      </c>
      <c r="B448" s="186">
        <v>400</v>
      </c>
      <c r="C448" s="186">
        <v>0</v>
      </c>
      <c r="D448" s="186">
        <v>0</v>
      </c>
      <c r="E448" s="186">
        <v>0</v>
      </c>
      <c r="F448" s="186">
        <v>0</v>
      </c>
      <c r="G448" s="402" t="s">
        <v>2761</v>
      </c>
      <c r="H448" s="402" t="s">
        <v>1065</v>
      </c>
      <c r="I448" s="395" t="s">
        <v>1066</v>
      </c>
      <c r="J448" s="395"/>
      <c r="K448" s="408">
        <f t="shared" si="24"/>
        <v>0</v>
      </c>
      <c r="L448" s="408">
        <v>0</v>
      </c>
      <c r="M448" s="408"/>
      <c r="N448" s="408">
        <v>0</v>
      </c>
      <c r="O448" s="464">
        <f t="shared" si="28"/>
        <v>0</v>
      </c>
    </row>
    <row r="449" spans="1:15">
      <c r="A449" s="187">
        <v>310</v>
      </c>
      <c r="B449" s="186">
        <v>500</v>
      </c>
      <c r="C449" s="186">
        <v>0</v>
      </c>
      <c r="D449" s="186">
        <v>0</v>
      </c>
      <c r="E449" s="186">
        <v>0</v>
      </c>
      <c r="F449" s="186">
        <v>0</v>
      </c>
      <c r="G449" s="402" t="s">
        <v>2762</v>
      </c>
      <c r="H449" s="402" t="s">
        <v>1067</v>
      </c>
      <c r="I449" s="395" t="s">
        <v>1068</v>
      </c>
      <c r="J449" s="395"/>
      <c r="K449" s="408">
        <f t="shared" si="24"/>
        <v>1447.79</v>
      </c>
      <c r="L449" s="408">
        <v>1447.79</v>
      </c>
      <c r="M449" s="408"/>
      <c r="N449" s="408">
        <v>1560.79</v>
      </c>
      <c r="O449" s="464">
        <f t="shared" si="28"/>
        <v>-113</v>
      </c>
    </row>
    <row r="450" spans="1:15">
      <c r="A450" s="187">
        <v>310</v>
      </c>
      <c r="B450" s="395">
        <v>600</v>
      </c>
      <c r="C450" s="395">
        <v>0</v>
      </c>
      <c r="D450" s="395">
        <v>0</v>
      </c>
      <c r="E450" s="395">
        <v>0</v>
      </c>
      <c r="F450" s="395">
        <v>0</v>
      </c>
      <c r="G450" s="403" t="s">
        <v>2763</v>
      </c>
      <c r="H450" s="403" t="s">
        <v>1069</v>
      </c>
      <c r="I450" s="395" t="s">
        <v>1070</v>
      </c>
      <c r="J450" s="394"/>
      <c r="K450" s="409">
        <f t="shared" si="24"/>
        <v>0</v>
      </c>
      <c r="L450" s="409">
        <v>0</v>
      </c>
      <c r="M450" s="409"/>
      <c r="N450" s="409">
        <v>0</v>
      </c>
      <c r="O450" s="465"/>
    </row>
    <row r="451" spans="1:15">
      <c r="A451" s="187">
        <v>310</v>
      </c>
      <c r="B451" s="395">
        <v>600</v>
      </c>
      <c r="C451" s="186">
        <v>100</v>
      </c>
      <c r="D451" s="186">
        <v>0</v>
      </c>
      <c r="E451" s="186">
        <v>0</v>
      </c>
      <c r="F451" s="186">
        <v>0</v>
      </c>
      <c r="G451" s="402" t="s">
        <v>2764</v>
      </c>
      <c r="H451" s="402" t="s">
        <v>1071</v>
      </c>
      <c r="I451" s="395"/>
      <c r="J451" s="395"/>
      <c r="K451" s="415">
        <f t="shared" si="24"/>
        <v>50992.74</v>
      </c>
      <c r="L451" s="415">
        <v>50992.74</v>
      </c>
      <c r="M451" s="415"/>
      <c r="N451" s="415">
        <v>54970.92</v>
      </c>
      <c r="O451" s="467">
        <f>+K451-N451</f>
        <v>-3978.1800000000003</v>
      </c>
    </row>
    <row r="452" spans="1:15">
      <c r="A452" s="187">
        <v>310</v>
      </c>
      <c r="B452" s="395">
        <v>600</v>
      </c>
      <c r="C452" s="186">
        <v>200</v>
      </c>
      <c r="D452" s="186">
        <v>0</v>
      </c>
      <c r="E452" s="186">
        <v>0</v>
      </c>
      <c r="F452" s="186">
        <v>0</v>
      </c>
      <c r="G452" s="402" t="s">
        <v>2765</v>
      </c>
      <c r="H452" s="402" t="s">
        <v>1072</v>
      </c>
      <c r="I452" s="395"/>
      <c r="J452" s="395"/>
      <c r="K452" s="415">
        <f t="shared" si="24"/>
        <v>180733.47</v>
      </c>
      <c r="L452" s="415">
        <v>180733.47</v>
      </c>
      <c r="M452" s="415"/>
      <c r="N452" s="415">
        <v>58231.040000000001</v>
      </c>
      <c r="O452" s="467">
        <f>+K452-N452</f>
        <v>122502.43</v>
      </c>
    </row>
    <row r="453" spans="1:15">
      <c r="A453" s="187">
        <v>310</v>
      </c>
      <c r="B453" s="395">
        <v>600</v>
      </c>
      <c r="C453" s="186">
        <v>300</v>
      </c>
      <c r="D453" s="186">
        <v>0</v>
      </c>
      <c r="E453" s="186">
        <v>0</v>
      </c>
      <c r="F453" s="186">
        <v>0</v>
      </c>
      <c r="G453" s="402" t="s">
        <v>2766</v>
      </c>
      <c r="H453" s="402" t="s">
        <v>1069</v>
      </c>
      <c r="I453" s="395"/>
      <c r="J453" s="395"/>
      <c r="K453" s="415">
        <f t="shared" si="24"/>
        <v>10987.72</v>
      </c>
      <c r="L453" s="415">
        <v>10987.72</v>
      </c>
      <c r="M453" s="415"/>
      <c r="N453" s="415">
        <v>11844.92</v>
      </c>
      <c r="O453" s="467">
        <f>+K453-N453</f>
        <v>-857.20000000000073</v>
      </c>
    </row>
    <row r="454" spans="1:15" ht="25.5">
      <c r="A454" s="187">
        <v>310</v>
      </c>
      <c r="B454" s="395">
        <v>700</v>
      </c>
      <c r="C454" s="395">
        <v>0</v>
      </c>
      <c r="D454" s="395">
        <v>0</v>
      </c>
      <c r="E454" s="186">
        <v>0</v>
      </c>
      <c r="F454" s="186">
        <v>0</v>
      </c>
      <c r="G454" s="402" t="s">
        <v>2767</v>
      </c>
      <c r="H454" s="402" t="s">
        <v>1073</v>
      </c>
      <c r="I454" s="404" t="s">
        <v>1074</v>
      </c>
      <c r="J454" s="404" t="s">
        <v>1538</v>
      </c>
      <c r="K454" s="408">
        <f t="shared" si="24"/>
        <v>0</v>
      </c>
      <c r="L454" s="408">
        <v>0</v>
      </c>
      <c r="M454" s="408"/>
      <c r="N454" s="408">
        <v>0</v>
      </c>
      <c r="O454" s="464">
        <f>+K454-N454</f>
        <v>0</v>
      </c>
    </row>
    <row r="455" spans="1:15">
      <c r="A455" s="184">
        <v>315</v>
      </c>
      <c r="B455" s="57">
        <v>0</v>
      </c>
      <c r="C455" s="57">
        <v>0</v>
      </c>
      <c r="D455" s="57">
        <v>0</v>
      </c>
      <c r="E455" s="57">
        <v>0</v>
      </c>
      <c r="F455" s="57">
        <v>0</v>
      </c>
      <c r="G455" s="413">
        <v>315</v>
      </c>
      <c r="H455" s="413" t="s">
        <v>61</v>
      </c>
      <c r="I455" s="57" t="s">
        <v>1075</v>
      </c>
      <c r="J455" s="57"/>
      <c r="K455" s="420">
        <f t="shared" ref="K455:K518" si="29">+L455+M455</f>
        <v>0</v>
      </c>
      <c r="L455" s="420">
        <v>0</v>
      </c>
      <c r="M455" s="420"/>
      <c r="N455" s="420">
        <v>0</v>
      </c>
      <c r="O455" s="470"/>
    </row>
    <row r="456" spans="1:15">
      <c r="A456" s="187">
        <v>315</v>
      </c>
      <c r="B456" s="395">
        <v>100</v>
      </c>
      <c r="C456" s="395">
        <v>0</v>
      </c>
      <c r="D456" s="395">
        <v>0</v>
      </c>
      <c r="E456" s="395">
        <v>0</v>
      </c>
      <c r="F456" s="395">
        <v>0</v>
      </c>
      <c r="G456" s="403" t="s">
        <v>2768</v>
      </c>
      <c r="H456" s="403" t="s">
        <v>1076</v>
      </c>
      <c r="I456" s="395" t="s">
        <v>1077</v>
      </c>
      <c r="J456" s="394"/>
      <c r="K456" s="409">
        <f t="shared" si="29"/>
        <v>0</v>
      </c>
      <c r="L456" s="409">
        <v>0</v>
      </c>
      <c r="M456" s="409"/>
      <c r="N456" s="409">
        <v>0</v>
      </c>
      <c r="O456" s="465"/>
    </row>
    <row r="457" spans="1:15">
      <c r="A457" s="187">
        <v>315</v>
      </c>
      <c r="B457" s="395">
        <v>100</v>
      </c>
      <c r="C457" s="186">
        <v>100</v>
      </c>
      <c r="D457" s="186">
        <v>0</v>
      </c>
      <c r="E457" s="186">
        <v>0</v>
      </c>
      <c r="F457" s="186">
        <v>0</v>
      </c>
      <c r="G457" s="402" t="s">
        <v>2769</v>
      </c>
      <c r="H457" s="402" t="s">
        <v>1078</v>
      </c>
      <c r="I457" s="395"/>
      <c r="J457" s="395"/>
      <c r="K457" s="415">
        <f t="shared" si="29"/>
        <v>25257.69</v>
      </c>
      <c r="L457" s="415">
        <v>25257.69</v>
      </c>
      <c r="M457" s="415"/>
      <c r="N457" s="415">
        <v>27228.16</v>
      </c>
      <c r="O457" s="467">
        <f>+K457-N457</f>
        <v>-1970.4700000000012</v>
      </c>
    </row>
    <row r="458" spans="1:15">
      <c r="A458" s="187">
        <v>315</v>
      </c>
      <c r="B458" s="395">
        <v>100</v>
      </c>
      <c r="C458" s="186">
        <v>200</v>
      </c>
      <c r="D458" s="186">
        <v>0</v>
      </c>
      <c r="E458" s="186">
        <v>0</v>
      </c>
      <c r="F458" s="186">
        <v>0</v>
      </c>
      <c r="G458" s="402" t="s">
        <v>2770</v>
      </c>
      <c r="H458" s="402" t="s">
        <v>1079</v>
      </c>
      <c r="I458" s="395"/>
      <c r="J458" s="395"/>
      <c r="K458" s="415">
        <f t="shared" si="29"/>
        <v>7467.43</v>
      </c>
      <c r="L458" s="415">
        <v>7467.43</v>
      </c>
      <c r="M458" s="415"/>
      <c r="N458" s="415">
        <v>8050</v>
      </c>
      <c r="O458" s="467">
        <f>+K458-N458</f>
        <v>-582.56999999999971</v>
      </c>
    </row>
    <row r="459" spans="1:15">
      <c r="A459" s="187">
        <v>315</v>
      </c>
      <c r="B459" s="395">
        <v>200</v>
      </c>
      <c r="C459" s="395">
        <v>0</v>
      </c>
      <c r="D459" s="395">
        <v>0</v>
      </c>
      <c r="E459" s="395">
        <v>0</v>
      </c>
      <c r="F459" s="395">
        <v>0</v>
      </c>
      <c r="G459" s="403" t="s">
        <v>2771</v>
      </c>
      <c r="H459" s="403" t="s">
        <v>1080</v>
      </c>
      <c r="I459" s="395" t="s">
        <v>1081</v>
      </c>
      <c r="J459" s="394"/>
      <c r="K459" s="409">
        <f t="shared" si="29"/>
        <v>0</v>
      </c>
      <c r="L459" s="409">
        <v>0</v>
      </c>
      <c r="M459" s="409"/>
      <c r="N459" s="409">
        <v>0</v>
      </c>
      <c r="O459" s="465"/>
    </row>
    <row r="460" spans="1:15">
      <c r="A460" s="187">
        <v>315</v>
      </c>
      <c r="B460" s="395">
        <v>200</v>
      </c>
      <c r="C460" s="186">
        <v>100</v>
      </c>
      <c r="D460" s="186">
        <v>0</v>
      </c>
      <c r="E460" s="186">
        <v>0</v>
      </c>
      <c r="F460" s="186">
        <v>0</v>
      </c>
      <c r="G460" s="402" t="s">
        <v>2772</v>
      </c>
      <c r="H460" s="402" t="s">
        <v>1082</v>
      </c>
      <c r="I460" s="395" t="s">
        <v>1083</v>
      </c>
      <c r="J460" s="395"/>
      <c r="K460" s="408">
        <f t="shared" si="29"/>
        <v>1355670.79</v>
      </c>
      <c r="L460" s="408">
        <v>1355670.79</v>
      </c>
      <c r="M460" s="408"/>
      <c r="N460" s="408">
        <v>723931.77</v>
      </c>
      <c r="O460" s="464">
        <f>+K460-N460</f>
        <v>631739.02</v>
      </c>
    </row>
    <row r="461" spans="1:15">
      <c r="A461" s="187">
        <v>315</v>
      </c>
      <c r="B461" s="395">
        <v>200</v>
      </c>
      <c r="C461" s="395">
        <v>200</v>
      </c>
      <c r="D461" s="395">
        <v>0</v>
      </c>
      <c r="E461" s="395">
        <v>0</v>
      </c>
      <c r="F461" s="395">
        <v>0</v>
      </c>
      <c r="G461" s="403" t="s">
        <v>2773</v>
      </c>
      <c r="H461" s="403" t="s">
        <v>1084</v>
      </c>
      <c r="I461" s="395" t="s">
        <v>1085</v>
      </c>
      <c r="J461" s="394"/>
      <c r="K461" s="409">
        <f t="shared" si="29"/>
        <v>0</v>
      </c>
      <c r="L461" s="409">
        <v>0</v>
      </c>
      <c r="M461" s="409"/>
      <c r="N461" s="409">
        <v>0</v>
      </c>
      <c r="O461" s="465"/>
    </row>
    <row r="462" spans="1:15">
      <c r="A462" s="187">
        <v>315</v>
      </c>
      <c r="B462" s="395">
        <v>200</v>
      </c>
      <c r="C462" s="395">
        <v>200</v>
      </c>
      <c r="D462" s="186">
        <v>100</v>
      </c>
      <c r="E462" s="186">
        <v>0</v>
      </c>
      <c r="F462" s="186">
        <v>0</v>
      </c>
      <c r="G462" s="402" t="s">
        <v>2774</v>
      </c>
      <c r="H462" s="402" t="s">
        <v>1086</v>
      </c>
      <c r="I462" s="395"/>
      <c r="J462" s="395"/>
      <c r="K462" s="415">
        <f t="shared" si="29"/>
        <v>171825.43</v>
      </c>
      <c r="L462" s="415">
        <v>171825.43</v>
      </c>
      <c r="M462" s="415"/>
      <c r="N462" s="415">
        <v>188602.25</v>
      </c>
      <c r="O462" s="467">
        <f>+K462-N462</f>
        <v>-16776.820000000007</v>
      </c>
    </row>
    <row r="463" spans="1:15">
      <c r="A463" s="187">
        <v>315</v>
      </c>
      <c r="B463" s="395">
        <v>200</v>
      </c>
      <c r="C463" s="395">
        <v>200</v>
      </c>
      <c r="D463" s="186">
        <v>200</v>
      </c>
      <c r="E463" s="186">
        <v>0</v>
      </c>
      <c r="F463" s="186">
        <v>0</v>
      </c>
      <c r="G463" s="402" t="s">
        <v>2775</v>
      </c>
      <c r="H463" s="402" t="s">
        <v>1087</v>
      </c>
      <c r="I463" s="395"/>
      <c r="J463" s="395"/>
      <c r="K463" s="415">
        <f t="shared" si="29"/>
        <v>13914.47</v>
      </c>
      <c r="L463" s="415">
        <v>13914.47</v>
      </c>
      <c r="M463" s="415"/>
      <c r="N463" s="415">
        <v>13208.59</v>
      </c>
      <c r="O463" s="467">
        <f>+K463-N463</f>
        <v>705.8799999999992</v>
      </c>
    </row>
    <row r="464" spans="1:15">
      <c r="A464" s="187">
        <v>315</v>
      </c>
      <c r="B464" s="395">
        <v>200</v>
      </c>
      <c r="C464" s="395">
        <v>200</v>
      </c>
      <c r="D464" s="186">
        <v>300</v>
      </c>
      <c r="E464" s="186">
        <v>0</v>
      </c>
      <c r="F464" s="186">
        <v>0</v>
      </c>
      <c r="G464" s="402" t="s">
        <v>2776</v>
      </c>
      <c r="H464" s="402" t="s">
        <v>1088</v>
      </c>
      <c r="I464" s="395"/>
      <c r="J464" s="395"/>
      <c r="K464" s="415">
        <f t="shared" si="29"/>
        <v>9966.48</v>
      </c>
      <c r="L464" s="415">
        <v>9966.48</v>
      </c>
      <c r="M464" s="415"/>
      <c r="N464" s="415">
        <v>10744.01</v>
      </c>
      <c r="O464" s="467">
        <f>+K464-N464</f>
        <v>-777.53000000000065</v>
      </c>
    </row>
    <row r="465" spans="1:15">
      <c r="A465" s="187">
        <v>315</v>
      </c>
      <c r="B465" s="395">
        <v>200</v>
      </c>
      <c r="C465" s="395">
        <v>200</v>
      </c>
      <c r="D465" s="186">
        <v>900</v>
      </c>
      <c r="E465" s="186">
        <v>0</v>
      </c>
      <c r="F465" s="186">
        <v>0</v>
      </c>
      <c r="G465" s="402" t="s">
        <v>2777</v>
      </c>
      <c r="H465" s="402" t="s">
        <v>1089</v>
      </c>
      <c r="I465" s="395"/>
      <c r="J465" s="395"/>
      <c r="K465" s="415">
        <f t="shared" si="29"/>
        <v>0</v>
      </c>
      <c r="L465" s="415">
        <v>0</v>
      </c>
      <c r="M465" s="415"/>
      <c r="N465" s="415">
        <v>0</v>
      </c>
      <c r="O465" s="467">
        <f>+K465-N465</f>
        <v>0</v>
      </c>
    </row>
    <row r="466" spans="1:15">
      <c r="A466" s="187">
        <v>315</v>
      </c>
      <c r="B466" s="395">
        <v>300</v>
      </c>
      <c r="C466" s="395">
        <v>0</v>
      </c>
      <c r="D466" s="395">
        <v>0</v>
      </c>
      <c r="E466" s="395">
        <v>0</v>
      </c>
      <c r="F466" s="395">
        <v>0</v>
      </c>
      <c r="G466" s="403" t="s">
        <v>2778</v>
      </c>
      <c r="H466" s="403" t="s">
        <v>1090</v>
      </c>
      <c r="I466" s="395" t="s">
        <v>1091</v>
      </c>
      <c r="J466" s="394"/>
      <c r="K466" s="409">
        <f t="shared" si="29"/>
        <v>0</v>
      </c>
      <c r="L466" s="409">
        <v>0</v>
      </c>
      <c r="M466" s="409"/>
      <c r="N466" s="409">
        <v>0</v>
      </c>
      <c r="O466" s="465"/>
    </row>
    <row r="467" spans="1:15">
      <c r="A467" s="187">
        <v>315</v>
      </c>
      <c r="B467" s="395">
        <v>300</v>
      </c>
      <c r="C467" s="395">
        <v>100</v>
      </c>
      <c r="D467" s="395">
        <v>0</v>
      </c>
      <c r="E467" s="395">
        <v>0</v>
      </c>
      <c r="F467" s="395">
        <v>0</v>
      </c>
      <c r="G467" s="403" t="s">
        <v>2779</v>
      </c>
      <c r="H467" s="403" t="s">
        <v>1092</v>
      </c>
      <c r="I467" s="395" t="s">
        <v>1093</v>
      </c>
      <c r="J467" s="394"/>
      <c r="K467" s="409">
        <f t="shared" si="29"/>
        <v>0</v>
      </c>
      <c r="L467" s="409">
        <v>0</v>
      </c>
      <c r="M467" s="409"/>
      <c r="N467" s="409">
        <v>0</v>
      </c>
      <c r="O467" s="465"/>
    </row>
    <row r="468" spans="1:15">
      <c r="A468" s="187">
        <v>315</v>
      </c>
      <c r="B468" s="395">
        <v>300</v>
      </c>
      <c r="C468" s="395">
        <v>100</v>
      </c>
      <c r="D468" s="186">
        <v>100</v>
      </c>
      <c r="E468" s="186">
        <v>0</v>
      </c>
      <c r="F468" s="186">
        <v>0</v>
      </c>
      <c r="G468" s="402" t="s">
        <v>2780</v>
      </c>
      <c r="H468" s="402" t="s">
        <v>1094</v>
      </c>
      <c r="I468" s="395"/>
      <c r="J468" s="395"/>
      <c r="K468" s="415">
        <f t="shared" si="29"/>
        <v>0</v>
      </c>
      <c r="L468" s="415">
        <v>0</v>
      </c>
      <c r="M468" s="415"/>
      <c r="N468" s="415">
        <v>0</v>
      </c>
      <c r="O468" s="467">
        <f>+K468-N468</f>
        <v>0</v>
      </c>
    </row>
    <row r="469" spans="1:15">
      <c r="A469" s="187">
        <v>315</v>
      </c>
      <c r="B469" s="395">
        <v>300</v>
      </c>
      <c r="C469" s="395">
        <v>100</v>
      </c>
      <c r="D469" s="186">
        <v>200</v>
      </c>
      <c r="E469" s="186">
        <v>0</v>
      </c>
      <c r="F469" s="186">
        <v>0</v>
      </c>
      <c r="G469" s="402" t="s">
        <v>2781</v>
      </c>
      <c r="H469" s="402" t="s">
        <v>1095</v>
      </c>
      <c r="I469" s="395"/>
      <c r="J469" s="395"/>
      <c r="K469" s="415">
        <f t="shared" si="29"/>
        <v>100000</v>
      </c>
      <c r="L469" s="415">
        <v>100000</v>
      </c>
      <c r="M469" s="415"/>
      <c r="N469" s="415">
        <v>14302.55</v>
      </c>
      <c r="O469" s="467">
        <f>+K469-N469</f>
        <v>85697.45</v>
      </c>
    </row>
    <row r="470" spans="1:15">
      <c r="A470" s="187">
        <v>315</v>
      </c>
      <c r="B470" s="395">
        <v>300</v>
      </c>
      <c r="C470" s="395">
        <v>200</v>
      </c>
      <c r="D470" s="395">
        <v>0</v>
      </c>
      <c r="E470" s="395">
        <v>0</v>
      </c>
      <c r="F470" s="395">
        <v>0</v>
      </c>
      <c r="G470" s="403" t="s">
        <v>2782</v>
      </c>
      <c r="H470" s="403" t="s">
        <v>1096</v>
      </c>
      <c r="I470" s="395" t="s">
        <v>1097</v>
      </c>
      <c r="J470" s="394"/>
      <c r="K470" s="409">
        <f t="shared" si="29"/>
        <v>0</v>
      </c>
      <c r="L470" s="409">
        <v>0</v>
      </c>
      <c r="M470" s="409"/>
      <c r="N470" s="409">
        <v>0</v>
      </c>
      <c r="O470" s="465"/>
    </row>
    <row r="471" spans="1:15">
      <c r="A471" s="187">
        <v>315</v>
      </c>
      <c r="B471" s="395">
        <v>300</v>
      </c>
      <c r="C471" s="395">
        <v>200</v>
      </c>
      <c r="D471" s="186">
        <v>100</v>
      </c>
      <c r="E471" s="186">
        <v>0</v>
      </c>
      <c r="F471" s="186">
        <v>0</v>
      </c>
      <c r="G471" s="402" t="s">
        <v>2783</v>
      </c>
      <c r="H471" s="402" t="s">
        <v>1094</v>
      </c>
      <c r="I471" s="395"/>
      <c r="J471" s="395"/>
      <c r="K471" s="415">
        <f t="shared" si="29"/>
        <v>0</v>
      </c>
      <c r="L471" s="415">
        <v>0</v>
      </c>
      <c r="M471" s="415"/>
      <c r="N471" s="415">
        <v>0</v>
      </c>
      <c r="O471" s="467">
        <f>+K471-N471</f>
        <v>0</v>
      </c>
    </row>
    <row r="472" spans="1:15">
      <c r="A472" s="187">
        <v>315</v>
      </c>
      <c r="B472" s="395">
        <v>300</v>
      </c>
      <c r="C472" s="395">
        <v>200</v>
      </c>
      <c r="D472" s="186">
        <v>200</v>
      </c>
      <c r="E472" s="186">
        <v>0</v>
      </c>
      <c r="F472" s="186">
        <v>0</v>
      </c>
      <c r="G472" s="402" t="s">
        <v>2784</v>
      </c>
      <c r="H472" s="402" t="s">
        <v>1095</v>
      </c>
      <c r="I472" s="395"/>
      <c r="J472" s="395"/>
      <c r="K472" s="415">
        <f t="shared" si="29"/>
        <v>0</v>
      </c>
      <c r="L472" s="415">
        <v>0</v>
      </c>
      <c r="M472" s="415"/>
      <c r="N472" s="415">
        <v>0</v>
      </c>
      <c r="O472" s="467">
        <f>+K472-N472</f>
        <v>0</v>
      </c>
    </row>
    <row r="473" spans="1:15">
      <c r="A473" s="187">
        <v>315</v>
      </c>
      <c r="B473" s="395">
        <v>350</v>
      </c>
      <c r="C473" s="395">
        <v>0</v>
      </c>
      <c r="D473" s="395">
        <v>0</v>
      </c>
      <c r="E473" s="186">
        <v>0</v>
      </c>
      <c r="F473" s="186">
        <v>0</v>
      </c>
      <c r="G473" s="402" t="s">
        <v>2785</v>
      </c>
      <c r="H473" s="402" t="s">
        <v>1098</v>
      </c>
      <c r="I473" s="404" t="s">
        <v>1099</v>
      </c>
      <c r="J473" s="404"/>
      <c r="K473" s="408">
        <f t="shared" si="29"/>
        <v>233600.18</v>
      </c>
      <c r="L473" s="408">
        <v>233600.18</v>
      </c>
      <c r="M473" s="408"/>
      <c r="N473" s="408">
        <v>125912.22</v>
      </c>
      <c r="O473" s="464">
        <f>+K473-N473</f>
        <v>107687.95999999999</v>
      </c>
    </row>
    <row r="474" spans="1:15" ht="25.5">
      <c r="A474" s="187">
        <v>315</v>
      </c>
      <c r="B474" s="395">
        <v>400</v>
      </c>
      <c r="C474" s="395">
        <v>0</v>
      </c>
      <c r="D474" s="395">
        <v>0</v>
      </c>
      <c r="E474" s="186">
        <v>0</v>
      </c>
      <c r="F474" s="186">
        <v>0</v>
      </c>
      <c r="G474" s="402" t="s">
        <v>2786</v>
      </c>
      <c r="H474" s="402" t="s">
        <v>1100</v>
      </c>
      <c r="I474" s="404" t="s">
        <v>1101</v>
      </c>
      <c r="J474" s="404" t="s">
        <v>1538</v>
      </c>
      <c r="K474" s="408">
        <f t="shared" si="29"/>
        <v>0</v>
      </c>
      <c r="L474" s="408">
        <v>0</v>
      </c>
      <c r="M474" s="408"/>
      <c r="N474" s="408">
        <v>0</v>
      </c>
      <c r="O474" s="464">
        <f>+K474-N474</f>
        <v>0</v>
      </c>
    </row>
    <row r="475" spans="1:15">
      <c r="A475" s="184">
        <v>320</v>
      </c>
      <c r="B475" s="57">
        <v>0</v>
      </c>
      <c r="C475" s="57">
        <v>0</v>
      </c>
      <c r="D475" s="57">
        <v>0</v>
      </c>
      <c r="E475" s="57">
        <v>0</v>
      </c>
      <c r="F475" s="57">
        <v>0</v>
      </c>
      <c r="G475" s="413">
        <v>320</v>
      </c>
      <c r="H475" s="413" t="s">
        <v>1102</v>
      </c>
      <c r="I475" s="57" t="s">
        <v>1103</v>
      </c>
      <c r="J475" s="57"/>
      <c r="K475" s="420">
        <f t="shared" si="29"/>
        <v>0</v>
      </c>
      <c r="L475" s="420">
        <v>0</v>
      </c>
      <c r="M475" s="420"/>
      <c r="N475" s="420">
        <v>0</v>
      </c>
      <c r="O475" s="470"/>
    </row>
    <row r="476" spans="1:15">
      <c r="A476" s="187">
        <v>320</v>
      </c>
      <c r="B476" s="395">
        <v>100</v>
      </c>
      <c r="C476" s="395">
        <v>0</v>
      </c>
      <c r="D476" s="395">
        <v>0</v>
      </c>
      <c r="E476" s="395">
        <v>0</v>
      </c>
      <c r="F476" s="395">
        <v>0</v>
      </c>
      <c r="G476" s="403" t="s">
        <v>2787</v>
      </c>
      <c r="H476" s="403" t="s">
        <v>1104</v>
      </c>
      <c r="I476" s="395" t="s">
        <v>1105</v>
      </c>
      <c r="J476" s="394"/>
      <c r="K476" s="409">
        <f t="shared" si="29"/>
        <v>0</v>
      </c>
      <c r="L476" s="409">
        <v>0</v>
      </c>
      <c r="M476" s="409"/>
      <c r="N476" s="409">
        <v>0</v>
      </c>
      <c r="O476" s="465"/>
    </row>
    <row r="477" spans="1:15">
      <c r="A477" s="187">
        <v>320</v>
      </c>
      <c r="B477" s="395">
        <v>100</v>
      </c>
      <c r="C477" s="395">
        <v>100</v>
      </c>
      <c r="D477" s="395">
        <v>0</v>
      </c>
      <c r="E477" s="395">
        <v>0</v>
      </c>
      <c r="F477" s="395">
        <v>0</v>
      </c>
      <c r="G477" s="403" t="s">
        <v>2788</v>
      </c>
      <c r="H477" s="403" t="s">
        <v>1106</v>
      </c>
      <c r="I477" s="395" t="s">
        <v>1107</v>
      </c>
      <c r="J477" s="394"/>
      <c r="K477" s="409">
        <f t="shared" si="29"/>
        <v>0</v>
      </c>
      <c r="L477" s="409">
        <v>0</v>
      </c>
      <c r="M477" s="409"/>
      <c r="N477" s="409">
        <v>0</v>
      </c>
      <c r="O477" s="465"/>
    </row>
    <row r="478" spans="1:15">
      <c r="A478" s="187">
        <v>320</v>
      </c>
      <c r="B478" s="395">
        <v>100</v>
      </c>
      <c r="C478" s="395">
        <v>100</v>
      </c>
      <c r="D478" s="395">
        <v>100</v>
      </c>
      <c r="E478" s="395">
        <v>0</v>
      </c>
      <c r="F478" s="395">
        <v>0</v>
      </c>
      <c r="G478" s="403" t="s">
        <v>2789</v>
      </c>
      <c r="H478" s="403" t="s">
        <v>1108</v>
      </c>
      <c r="I478" s="395" t="s">
        <v>1109</v>
      </c>
      <c r="J478" s="394"/>
      <c r="K478" s="409">
        <f t="shared" si="29"/>
        <v>0</v>
      </c>
      <c r="L478" s="409">
        <v>0</v>
      </c>
      <c r="M478" s="409"/>
      <c r="N478" s="409">
        <v>0</v>
      </c>
      <c r="O478" s="465"/>
    </row>
    <row r="479" spans="1:15">
      <c r="A479" s="187">
        <v>320</v>
      </c>
      <c r="B479" s="395">
        <v>100</v>
      </c>
      <c r="C479" s="395">
        <v>100</v>
      </c>
      <c r="D479" s="395">
        <v>100</v>
      </c>
      <c r="E479" s="186">
        <v>10</v>
      </c>
      <c r="F479" s="186">
        <v>0</v>
      </c>
      <c r="G479" s="421" t="s">
        <v>2790</v>
      </c>
      <c r="H479" s="402" t="s">
        <v>1110</v>
      </c>
      <c r="I479" s="395"/>
      <c r="J479" s="395"/>
      <c r="K479" s="408">
        <f t="shared" si="29"/>
        <v>7171785.9199999999</v>
      </c>
      <c r="L479" s="408">
        <v>7171785.9199999999</v>
      </c>
      <c r="M479" s="408"/>
      <c r="N479" s="408">
        <v>7135706.4299999997</v>
      </c>
      <c r="O479" s="464">
        <f>+K479-N479</f>
        <v>36079.490000000224</v>
      </c>
    </row>
    <row r="480" spans="1:15">
      <c r="A480" s="187">
        <v>320</v>
      </c>
      <c r="B480" s="395">
        <v>100</v>
      </c>
      <c r="C480" s="395">
        <v>100</v>
      </c>
      <c r="D480" s="395">
        <v>100</v>
      </c>
      <c r="E480" s="186">
        <v>20</v>
      </c>
      <c r="F480" s="186">
        <v>0</v>
      </c>
      <c r="G480" s="421" t="s">
        <v>2791</v>
      </c>
      <c r="H480" s="402" t="s">
        <v>1111</v>
      </c>
      <c r="I480" s="395"/>
      <c r="J480" s="395"/>
      <c r="K480" s="408">
        <f t="shared" si="29"/>
        <v>2154480.91</v>
      </c>
      <c r="L480" s="408">
        <v>2154480.91</v>
      </c>
      <c r="M480" s="408"/>
      <c r="N480" s="408">
        <v>2318038.41</v>
      </c>
      <c r="O480" s="464">
        <f>+K480-N480</f>
        <v>-163557.5</v>
      </c>
    </row>
    <row r="481" spans="1:15">
      <c r="A481" s="187">
        <v>320</v>
      </c>
      <c r="B481" s="395">
        <v>100</v>
      </c>
      <c r="C481" s="395">
        <v>100</v>
      </c>
      <c r="D481" s="395">
        <v>100</v>
      </c>
      <c r="E481" s="395">
        <v>30</v>
      </c>
      <c r="F481" s="395">
        <v>0</v>
      </c>
      <c r="G481" s="422" t="s">
        <v>2792</v>
      </c>
      <c r="H481" s="403" t="s">
        <v>1112</v>
      </c>
      <c r="I481" s="395"/>
      <c r="J481" s="394"/>
      <c r="K481" s="409">
        <f t="shared" si="29"/>
        <v>0</v>
      </c>
      <c r="L481" s="409">
        <v>0</v>
      </c>
      <c r="M481" s="409"/>
      <c r="N481" s="409">
        <v>0</v>
      </c>
      <c r="O481" s="465"/>
    </row>
    <row r="482" spans="1:15">
      <c r="A482" s="187">
        <v>320</v>
      </c>
      <c r="B482" s="395">
        <v>100</v>
      </c>
      <c r="C482" s="395">
        <v>100</v>
      </c>
      <c r="D482" s="395">
        <v>100</v>
      </c>
      <c r="E482" s="395">
        <v>30</v>
      </c>
      <c r="F482" s="186">
        <v>5</v>
      </c>
      <c r="G482" s="421" t="s">
        <v>2793</v>
      </c>
      <c r="H482" s="402" t="s">
        <v>1113</v>
      </c>
      <c r="I482" s="395"/>
      <c r="J482" s="395"/>
      <c r="K482" s="408">
        <f t="shared" si="29"/>
        <v>277705.77</v>
      </c>
      <c r="L482" s="408">
        <v>277705.77</v>
      </c>
      <c r="M482" s="408"/>
      <c r="N482" s="408">
        <v>447544.52</v>
      </c>
      <c r="O482" s="464">
        <f>+K482-N482</f>
        <v>-169838.75</v>
      </c>
    </row>
    <row r="483" spans="1:15">
      <c r="A483" s="187">
        <v>320</v>
      </c>
      <c r="B483" s="395">
        <v>100</v>
      </c>
      <c r="C483" s="395">
        <v>100</v>
      </c>
      <c r="D483" s="395">
        <v>100</v>
      </c>
      <c r="E483" s="395">
        <v>40</v>
      </c>
      <c r="F483" s="395">
        <v>0</v>
      </c>
      <c r="G483" s="422" t="s">
        <v>2794</v>
      </c>
      <c r="H483" s="403" t="s">
        <v>1115</v>
      </c>
      <c r="I483" s="395"/>
      <c r="J483" s="394"/>
      <c r="K483" s="409">
        <f t="shared" si="29"/>
        <v>0</v>
      </c>
      <c r="L483" s="409">
        <v>0</v>
      </c>
      <c r="M483" s="409"/>
      <c r="N483" s="409">
        <v>0</v>
      </c>
      <c r="O483" s="465"/>
    </row>
    <row r="484" spans="1:15" ht="25.5">
      <c r="A484" s="187">
        <v>320</v>
      </c>
      <c r="B484" s="395">
        <v>100</v>
      </c>
      <c r="C484" s="395">
        <v>100</v>
      </c>
      <c r="D484" s="395">
        <v>100</v>
      </c>
      <c r="E484" s="395">
        <v>40</v>
      </c>
      <c r="F484" s="186">
        <v>5</v>
      </c>
      <c r="G484" s="421" t="s">
        <v>2795</v>
      </c>
      <c r="H484" s="402" t="s">
        <v>1116</v>
      </c>
      <c r="I484" s="395"/>
      <c r="J484" s="395"/>
      <c r="K484" s="408">
        <f t="shared" si="29"/>
        <v>492615.79</v>
      </c>
      <c r="L484" s="408">
        <v>492615.79</v>
      </c>
      <c r="M484" s="408"/>
      <c r="N484" s="408">
        <v>457677.25</v>
      </c>
      <c r="O484" s="464">
        <f>+K484-N484</f>
        <v>34938.539999999979</v>
      </c>
    </row>
    <row r="485" spans="1:15">
      <c r="A485" s="187">
        <v>320</v>
      </c>
      <c r="B485" s="395">
        <v>100</v>
      </c>
      <c r="C485" s="395">
        <v>100</v>
      </c>
      <c r="D485" s="395">
        <v>100</v>
      </c>
      <c r="E485" s="395">
        <v>50</v>
      </c>
      <c r="F485" s="395">
        <v>0</v>
      </c>
      <c r="G485" s="422" t="s">
        <v>2796</v>
      </c>
      <c r="H485" s="403" t="s">
        <v>1118</v>
      </c>
      <c r="I485" s="395"/>
      <c r="J485" s="394"/>
      <c r="K485" s="409">
        <f t="shared" si="29"/>
        <v>0</v>
      </c>
      <c r="L485" s="409">
        <v>0</v>
      </c>
      <c r="M485" s="409"/>
      <c r="N485" s="409">
        <v>0</v>
      </c>
      <c r="O485" s="465"/>
    </row>
    <row r="486" spans="1:15">
      <c r="A486" s="187">
        <v>320</v>
      </c>
      <c r="B486" s="395">
        <v>100</v>
      </c>
      <c r="C486" s="395">
        <v>100</v>
      </c>
      <c r="D486" s="395">
        <v>100</v>
      </c>
      <c r="E486" s="395">
        <v>50</v>
      </c>
      <c r="F486" s="186">
        <v>5</v>
      </c>
      <c r="G486" s="421" t="s">
        <v>2797</v>
      </c>
      <c r="H486" s="402" t="s">
        <v>1119</v>
      </c>
      <c r="I486" s="395"/>
      <c r="J486" s="395"/>
      <c r="K486" s="408">
        <f t="shared" si="29"/>
        <v>0</v>
      </c>
      <c r="L486" s="408">
        <v>0</v>
      </c>
      <c r="M486" s="408"/>
      <c r="N486" s="408">
        <v>0</v>
      </c>
      <c r="O486" s="464">
        <f>+K486-N486</f>
        <v>0</v>
      </c>
    </row>
    <row r="487" spans="1:15">
      <c r="A487" s="187">
        <v>320</v>
      </c>
      <c r="B487" s="395">
        <v>100</v>
      </c>
      <c r="C487" s="395">
        <v>100</v>
      </c>
      <c r="D487" s="395">
        <v>100</v>
      </c>
      <c r="E487" s="395">
        <v>50</v>
      </c>
      <c r="F487" s="186">
        <v>10</v>
      </c>
      <c r="G487" s="421" t="s">
        <v>2798</v>
      </c>
      <c r="H487" s="402" t="s">
        <v>1120</v>
      </c>
      <c r="I487" s="395"/>
      <c r="J487" s="395"/>
      <c r="K487" s="408">
        <f t="shared" si="29"/>
        <v>0</v>
      </c>
      <c r="L487" s="408">
        <v>0</v>
      </c>
      <c r="M487" s="408"/>
      <c r="N487" s="408">
        <v>0</v>
      </c>
      <c r="O487" s="464">
        <f>+K487-N487</f>
        <v>0</v>
      </c>
    </row>
    <row r="488" spans="1:15">
      <c r="A488" s="187">
        <v>320</v>
      </c>
      <c r="B488" s="395">
        <v>100</v>
      </c>
      <c r="C488" s="395">
        <v>100</v>
      </c>
      <c r="D488" s="395">
        <v>100</v>
      </c>
      <c r="E488" s="395">
        <v>50</v>
      </c>
      <c r="F488" s="186">
        <v>15</v>
      </c>
      <c r="G488" s="421" t="s">
        <v>2799</v>
      </c>
      <c r="H488" s="402" t="s">
        <v>1121</v>
      </c>
      <c r="I488" s="395"/>
      <c r="J488" s="395"/>
      <c r="K488" s="408">
        <f t="shared" si="29"/>
        <v>27442.66</v>
      </c>
      <c r="L488" s="408">
        <v>27442.66</v>
      </c>
      <c r="M488" s="408"/>
      <c r="N488" s="408">
        <v>2586.5300000000002</v>
      </c>
      <c r="O488" s="464">
        <f>+K488-N488</f>
        <v>24856.13</v>
      </c>
    </row>
    <row r="489" spans="1:15">
      <c r="A489" s="187">
        <v>320</v>
      </c>
      <c r="B489" s="395">
        <v>100</v>
      </c>
      <c r="C489" s="395">
        <v>100</v>
      </c>
      <c r="D489" s="395">
        <v>100</v>
      </c>
      <c r="E489" s="395">
        <v>90</v>
      </c>
      <c r="F489" s="395">
        <v>0</v>
      </c>
      <c r="G489" s="422" t="s">
        <v>2800</v>
      </c>
      <c r="H489" s="403" t="s">
        <v>1123</v>
      </c>
      <c r="I489" s="395"/>
      <c r="J489" s="394"/>
      <c r="K489" s="409">
        <f t="shared" si="29"/>
        <v>0</v>
      </c>
      <c r="L489" s="409">
        <v>0</v>
      </c>
      <c r="M489" s="409"/>
      <c r="N489" s="409">
        <v>0</v>
      </c>
      <c r="O489" s="465"/>
    </row>
    <row r="490" spans="1:15">
      <c r="A490" s="187">
        <v>320</v>
      </c>
      <c r="B490" s="395">
        <v>100</v>
      </c>
      <c r="C490" s="395">
        <v>100</v>
      </c>
      <c r="D490" s="395">
        <v>100</v>
      </c>
      <c r="E490" s="395">
        <v>90</v>
      </c>
      <c r="F490" s="186">
        <v>5</v>
      </c>
      <c r="G490" s="421" t="s">
        <v>2801</v>
      </c>
      <c r="H490" s="402" t="s">
        <v>1124</v>
      </c>
      <c r="I490" s="395"/>
      <c r="J490" s="395"/>
      <c r="K490" s="408">
        <f t="shared" si="29"/>
        <v>2929486.96</v>
      </c>
      <c r="L490" s="408">
        <v>2929486.96</v>
      </c>
      <c r="M490" s="408"/>
      <c r="N490" s="408">
        <v>2972233.41</v>
      </c>
      <c r="O490" s="464">
        <f>+K490-N490</f>
        <v>-42746.450000000186</v>
      </c>
    </row>
    <row r="491" spans="1:15">
      <c r="A491" s="187">
        <v>320</v>
      </c>
      <c r="B491" s="395">
        <v>100</v>
      </c>
      <c r="C491" s="395">
        <v>100</v>
      </c>
      <c r="D491" s="395">
        <v>200</v>
      </c>
      <c r="E491" s="395">
        <v>0</v>
      </c>
      <c r="F491" s="395">
        <v>0</v>
      </c>
      <c r="G491" s="403" t="s">
        <v>2802</v>
      </c>
      <c r="H491" s="403" t="s">
        <v>1126</v>
      </c>
      <c r="I491" s="395" t="s">
        <v>1127</v>
      </c>
      <c r="J491" s="394"/>
      <c r="K491" s="409">
        <f t="shared" si="29"/>
        <v>0</v>
      </c>
      <c r="L491" s="409">
        <v>0</v>
      </c>
      <c r="M491" s="409"/>
      <c r="N491" s="409">
        <v>0</v>
      </c>
      <c r="O491" s="465"/>
    </row>
    <row r="492" spans="1:15">
      <c r="A492" s="187">
        <v>320</v>
      </c>
      <c r="B492" s="395">
        <v>100</v>
      </c>
      <c r="C492" s="395">
        <v>100</v>
      </c>
      <c r="D492" s="395">
        <v>200</v>
      </c>
      <c r="E492" s="186">
        <v>10</v>
      </c>
      <c r="F492" s="186">
        <v>0</v>
      </c>
      <c r="G492" s="421" t="s">
        <v>2803</v>
      </c>
      <c r="H492" s="402" t="s">
        <v>1110</v>
      </c>
      <c r="I492" s="395"/>
      <c r="J492" s="395"/>
      <c r="K492" s="408">
        <f t="shared" si="29"/>
        <v>1299414.6000000001</v>
      </c>
      <c r="L492" s="408">
        <v>1299414.6000000001</v>
      </c>
      <c r="M492" s="408"/>
      <c r="N492" s="408">
        <v>817491.27</v>
      </c>
      <c r="O492" s="464">
        <f>+K492-N492</f>
        <v>481923.33000000007</v>
      </c>
    </row>
    <row r="493" spans="1:15">
      <c r="A493" s="187">
        <v>320</v>
      </c>
      <c r="B493" s="395">
        <v>100</v>
      </c>
      <c r="C493" s="395">
        <v>100</v>
      </c>
      <c r="D493" s="395">
        <v>200</v>
      </c>
      <c r="E493" s="186">
        <v>20</v>
      </c>
      <c r="F493" s="186">
        <v>0</v>
      </c>
      <c r="G493" s="421" t="s">
        <v>2804</v>
      </c>
      <c r="H493" s="402" t="s">
        <v>1111</v>
      </c>
      <c r="I493" s="395"/>
      <c r="J493" s="395"/>
      <c r="K493" s="408">
        <f t="shared" si="29"/>
        <v>290264.31</v>
      </c>
      <c r="L493" s="408">
        <v>290264.31</v>
      </c>
      <c r="M493" s="408"/>
      <c r="N493" s="408">
        <v>165259.07999999999</v>
      </c>
      <c r="O493" s="464">
        <f>+K493-N493</f>
        <v>125005.23000000001</v>
      </c>
    </row>
    <row r="494" spans="1:15">
      <c r="A494" s="187">
        <v>320</v>
      </c>
      <c r="B494" s="395">
        <v>100</v>
      </c>
      <c r="C494" s="395">
        <v>100</v>
      </c>
      <c r="D494" s="395">
        <v>200</v>
      </c>
      <c r="E494" s="395">
        <v>30</v>
      </c>
      <c r="F494" s="395">
        <v>0</v>
      </c>
      <c r="G494" s="422" t="s">
        <v>2805</v>
      </c>
      <c r="H494" s="403" t="s">
        <v>1112</v>
      </c>
      <c r="I494" s="395"/>
      <c r="J494" s="394"/>
      <c r="K494" s="409">
        <f t="shared" si="29"/>
        <v>0</v>
      </c>
      <c r="L494" s="409">
        <v>0</v>
      </c>
      <c r="M494" s="409"/>
      <c r="N494" s="409">
        <v>0</v>
      </c>
      <c r="O494" s="465"/>
    </row>
    <row r="495" spans="1:15">
      <c r="A495" s="187">
        <v>320</v>
      </c>
      <c r="B495" s="395">
        <v>100</v>
      </c>
      <c r="C495" s="395">
        <v>100</v>
      </c>
      <c r="D495" s="395">
        <v>200</v>
      </c>
      <c r="E495" s="395">
        <v>30</v>
      </c>
      <c r="F495" s="186">
        <v>5</v>
      </c>
      <c r="G495" s="421" t="s">
        <v>2806</v>
      </c>
      <c r="H495" s="402" t="s">
        <v>1113</v>
      </c>
      <c r="I495" s="395"/>
      <c r="J495" s="395"/>
      <c r="K495" s="408">
        <f t="shared" si="29"/>
        <v>81746.61</v>
      </c>
      <c r="L495" s="408">
        <v>81746.61</v>
      </c>
      <c r="M495" s="408"/>
      <c r="N495" s="408">
        <v>49393.84</v>
      </c>
      <c r="O495" s="464">
        <f>+K495-N495</f>
        <v>32352.770000000004</v>
      </c>
    </row>
    <row r="496" spans="1:15">
      <c r="A496" s="187">
        <v>320</v>
      </c>
      <c r="B496" s="395">
        <v>100</v>
      </c>
      <c r="C496" s="395">
        <v>100</v>
      </c>
      <c r="D496" s="395">
        <v>200</v>
      </c>
      <c r="E496" s="395">
        <v>40</v>
      </c>
      <c r="F496" s="395">
        <v>0</v>
      </c>
      <c r="G496" s="422" t="s">
        <v>2807</v>
      </c>
      <c r="H496" s="403" t="s">
        <v>1115</v>
      </c>
      <c r="I496" s="395"/>
      <c r="J496" s="394"/>
      <c r="K496" s="409">
        <f t="shared" si="29"/>
        <v>0</v>
      </c>
      <c r="L496" s="409">
        <v>0</v>
      </c>
      <c r="M496" s="409"/>
      <c r="N496" s="409">
        <v>0</v>
      </c>
      <c r="O496" s="465"/>
    </row>
    <row r="497" spans="1:15" ht="25.5">
      <c r="A497" s="187">
        <v>320</v>
      </c>
      <c r="B497" s="395">
        <v>100</v>
      </c>
      <c r="C497" s="395">
        <v>100</v>
      </c>
      <c r="D497" s="395">
        <v>200</v>
      </c>
      <c r="E497" s="395">
        <v>40</v>
      </c>
      <c r="F497" s="186">
        <v>5</v>
      </c>
      <c r="G497" s="421" t="s">
        <v>2808</v>
      </c>
      <c r="H497" s="402" t="s">
        <v>1116</v>
      </c>
      <c r="I497" s="395"/>
      <c r="J497" s="395"/>
      <c r="K497" s="408">
        <f t="shared" si="29"/>
        <v>105855.2</v>
      </c>
      <c r="L497" s="408">
        <v>105855.2</v>
      </c>
      <c r="M497" s="408"/>
      <c r="N497" s="408">
        <v>61663.41</v>
      </c>
      <c r="O497" s="464">
        <f>+K497-N497</f>
        <v>44191.789999999994</v>
      </c>
    </row>
    <row r="498" spans="1:15">
      <c r="A498" s="187">
        <v>320</v>
      </c>
      <c r="B498" s="395">
        <v>100</v>
      </c>
      <c r="C498" s="395">
        <v>100</v>
      </c>
      <c r="D498" s="395">
        <v>200</v>
      </c>
      <c r="E498" s="395">
        <v>50</v>
      </c>
      <c r="F498" s="395">
        <v>0</v>
      </c>
      <c r="G498" s="422" t="s">
        <v>2809</v>
      </c>
      <c r="H498" s="403" t="s">
        <v>1118</v>
      </c>
      <c r="I498" s="395"/>
      <c r="J498" s="394"/>
      <c r="K498" s="409">
        <f t="shared" si="29"/>
        <v>0</v>
      </c>
      <c r="L498" s="409">
        <v>0</v>
      </c>
      <c r="M498" s="409"/>
      <c r="N498" s="409">
        <v>0</v>
      </c>
      <c r="O498" s="465"/>
    </row>
    <row r="499" spans="1:15">
      <c r="A499" s="187">
        <v>320</v>
      </c>
      <c r="B499" s="395">
        <v>100</v>
      </c>
      <c r="C499" s="395">
        <v>100</v>
      </c>
      <c r="D499" s="395">
        <v>200</v>
      </c>
      <c r="E499" s="395">
        <v>50</v>
      </c>
      <c r="F499" s="186">
        <v>5</v>
      </c>
      <c r="G499" s="421" t="s">
        <v>2810</v>
      </c>
      <c r="H499" s="402" t="s">
        <v>1119</v>
      </c>
      <c r="I499" s="395"/>
      <c r="J499" s="395"/>
      <c r="K499" s="408">
        <f t="shared" si="29"/>
        <v>0</v>
      </c>
      <c r="L499" s="408">
        <v>0</v>
      </c>
      <c r="M499" s="408"/>
      <c r="N499" s="408">
        <v>0</v>
      </c>
      <c r="O499" s="464">
        <f>+K499-N499</f>
        <v>0</v>
      </c>
    </row>
    <row r="500" spans="1:15">
      <c r="A500" s="187">
        <v>320</v>
      </c>
      <c r="B500" s="395">
        <v>100</v>
      </c>
      <c r="C500" s="395">
        <v>100</v>
      </c>
      <c r="D500" s="395">
        <v>200</v>
      </c>
      <c r="E500" s="395">
        <v>50</v>
      </c>
      <c r="F500" s="186">
        <v>10</v>
      </c>
      <c r="G500" s="421" t="s">
        <v>2811</v>
      </c>
      <c r="H500" s="402" t="s">
        <v>1120</v>
      </c>
      <c r="I500" s="395"/>
      <c r="J500" s="395"/>
      <c r="K500" s="408">
        <f t="shared" si="29"/>
        <v>0</v>
      </c>
      <c r="L500" s="408">
        <v>0</v>
      </c>
      <c r="M500" s="408"/>
      <c r="N500" s="408">
        <v>0</v>
      </c>
      <c r="O500" s="464">
        <f>+K500-N500</f>
        <v>0</v>
      </c>
    </row>
    <row r="501" spans="1:15">
      <c r="A501" s="187">
        <v>320</v>
      </c>
      <c r="B501" s="395">
        <v>100</v>
      </c>
      <c r="C501" s="395">
        <v>100</v>
      </c>
      <c r="D501" s="395">
        <v>200</v>
      </c>
      <c r="E501" s="395">
        <v>50</v>
      </c>
      <c r="F501" s="186">
        <v>15</v>
      </c>
      <c r="G501" s="421" t="s">
        <v>2812</v>
      </c>
      <c r="H501" s="402" t="s">
        <v>1121</v>
      </c>
      <c r="I501" s="395"/>
      <c r="J501" s="395"/>
      <c r="K501" s="408">
        <f t="shared" si="29"/>
        <v>6860.67</v>
      </c>
      <c r="L501" s="408">
        <v>6860.67</v>
      </c>
      <c r="M501" s="408"/>
      <c r="N501" s="408">
        <v>0</v>
      </c>
      <c r="O501" s="464">
        <f>+K501-N501</f>
        <v>6860.67</v>
      </c>
    </row>
    <row r="502" spans="1:15">
      <c r="A502" s="187">
        <v>320</v>
      </c>
      <c r="B502" s="395">
        <v>100</v>
      </c>
      <c r="C502" s="395">
        <v>100</v>
      </c>
      <c r="D502" s="395">
        <v>200</v>
      </c>
      <c r="E502" s="395">
        <v>90</v>
      </c>
      <c r="F502" s="395">
        <v>0</v>
      </c>
      <c r="G502" s="422" t="s">
        <v>2813</v>
      </c>
      <c r="H502" s="403" t="s">
        <v>1123</v>
      </c>
      <c r="I502" s="395"/>
      <c r="J502" s="394"/>
      <c r="K502" s="409">
        <f t="shared" si="29"/>
        <v>0</v>
      </c>
      <c r="L502" s="409">
        <v>0</v>
      </c>
      <c r="M502" s="409"/>
      <c r="N502" s="409">
        <v>0</v>
      </c>
      <c r="O502" s="465"/>
    </row>
    <row r="503" spans="1:15">
      <c r="A503" s="187">
        <v>320</v>
      </c>
      <c r="B503" s="395">
        <v>100</v>
      </c>
      <c r="C503" s="395">
        <v>100</v>
      </c>
      <c r="D503" s="395">
        <v>200</v>
      </c>
      <c r="E503" s="395">
        <v>90</v>
      </c>
      <c r="F503" s="186">
        <v>5</v>
      </c>
      <c r="G503" s="421" t="s">
        <v>2814</v>
      </c>
      <c r="H503" s="402" t="s">
        <v>1124</v>
      </c>
      <c r="I503" s="395"/>
      <c r="J503" s="395"/>
      <c r="K503" s="408">
        <f t="shared" si="29"/>
        <v>520354.88</v>
      </c>
      <c r="L503" s="408">
        <v>520354.88</v>
      </c>
      <c r="M503" s="408"/>
      <c r="N503" s="408">
        <v>335650.83</v>
      </c>
      <c r="O503" s="464">
        <f>+K503-N503</f>
        <v>184704.05</v>
      </c>
    </row>
    <row r="504" spans="1:15">
      <c r="A504" s="187">
        <v>320</v>
      </c>
      <c r="B504" s="395">
        <v>100</v>
      </c>
      <c r="C504" s="395">
        <v>100</v>
      </c>
      <c r="D504" s="186">
        <v>300</v>
      </c>
      <c r="E504" s="186">
        <v>0</v>
      </c>
      <c r="F504" s="186">
        <v>0</v>
      </c>
      <c r="G504" s="402" t="s">
        <v>2815</v>
      </c>
      <c r="H504" s="402" t="s">
        <v>1128</v>
      </c>
      <c r="I504" s="395" t="s">
        <v>1129</v>
      </c>
      <c r="J504" s="395"/>
      <c r="K504" s="408">
        <f t="shared" si="29"/>
        <v>0</v>
      </c>
      <c r="L504" s="408">
        <v>0</v>
      </c>
      <c r="M504" s="408"/>
      <c r="N504" s="408">
        <v>0</v>
      </c>
      <c r="O504" s="464">
        <f>+K504-N504</f>
        <v>0</v>
      </c>
    </row>
    <row r="505" spans="1:15">
      <c r="A505" s="187">
        <v>320</v>
      </c>
      <c r="B505" s="395">
        <v>100</v>
      </c>
      <c r="C505" s="395">
        <v>200</v>
      </c>
      <c r="D505" s="395">
        <v>0</v>
      </c>
      <c r="E505" s="395">
        <v>0</v>
      </c>
      <c r="F505" s="395">
        <v>0</v>
      </c>
      <c r="G505" s="403" t="s">
        <v>2816</v>
      </c>
      <c r="H505" s="403" t="s">
        <v>1130</v>
      </c>
      <c r="I505" s="395" t="s">
        <v>1131</v>
      </c>
      <c r="J505" s="394"/>
      <c r="K505" s="409">
        <f t="shared" si="29"/>
        <v>0</v>
      </c>
      <c r="L505" s="409">
        <v>0</v>
      </c>
      <c r="M505" s="409"/>
      <c r="N505" s="409">
        <v>0</v>
      </c>
      <c r="O505" s="465"/>
    </row>
    <row r="506" spans="1:15" ht="25.5">
      <c r="A506" s="187">
        <v>320</v>
      </c>
      <c r="B506" s="395">
        <v>100</v>
      </c>
      <c r="C506" s="395">
        <v>200</v>
      </c>
      <c r="D506" s="395">
        <v>100</v>
      </c>
      <c r="E506" s="395">
        <v>0</v>
      </c>
      <c r="F506" s="395">
        <v>0</v>
      </c>
      <c r="G506" s="403" t="s">
        <v>2817</v>
      </c>
      <c r="H506" s="403" t="s">
        <v>1132</v>
      </c>
      <c r="I506" s="395" t="s">
        <v>1133</v>
      </c>
      <c r="J506" s="394"/>
      <c r="K506" s="409">
        <f t="shared" si="29"/>
        <v>0</v>
      </c>
      <c r="L506" s="409">
        <v>0</v>
      </c>
      <c r="M506" s="409"/>
      <c r="N506" s="409">
        <v>0</v>
      </c>
      <c r="O506" s="465"/>
    </row>
    <row r="507" spans="1:15">
      <c r="A507" s="187">
        <v>320</v>
      </c>
      <c r="B507" s="395">
        <v>100</v>
      </c>
      <c r="C507" s="395">
        <v>200</v>
      </c>
      <c r="D507" s="395">
        <v>100</v>
      </c>
      <c r="E507" s="186">
        <v>10</v>
      </c>
      <c r="F507" s="186">
        <v>0</v>
      </c>
      <c r="G507" s="421" t="s">
        <v>2818</v>
      </c>
      <c r="H507" s="402" t="s">
        <v>1110</v>
      </c>
      <c r="I507" s="395"/>
      <c r="J507" s="395"/>
      <c r="K507" s="408">
        <f t="shared" si="29"/>
        <v>1163390.3425</v>
      </c>
      <c r="L507" s="408">
        <v>1163390.3425</v>
      </c>
      <c r="M507" s="408"/>
      <c r="N507" s="408">
        <v>1096976.29</v>
      </c>
      <c r="O507" s="464">
        <f>+K507-N507</f>
        <v>66414.052499999991</v>
      </c>
    </row>
    <row r="508" spans="1:15">
      <c r="A508" s="187">
        <v>320</v>
      </c>
      <c r="B508" s="395">
        <v>100</v>
      </c>
      <c r="C508" s="395">
        <v>200</v>
      </c>
      <c r="D508" s="395">
        <v>100</v>
      </c>
      <c r="E508" s="186">
        <v>20</v>
      </c>
      <c r="F508" s="186">
        <v>0</v>
      </c>
      <c r="G508" s="421" t="s">
        <v>2819</v>
      </c>
      <c r="H508" s="402" t="s">
        <v>1111</v>
      </c>
      <c r="I508" s="395"/>
      <c r="J508" s="395"/>
      <c r="K508" s="408">
        <f t="shared" si="29"/>
        <v>389878.5</v>
      </c>
      <c r="L508" s="408">
        <v>389878.5</v>
      </c>
      <c r="M508" s="408"/>
      <c r="N508" s="408">
        <v>187421.51</v>
      </c>
      <c r="O508" s="464">
        <f>+K508-N508</f>
        <v>202456.99</v>
      </c>
    </row>
    <row r="509" spans="1:15">
      <c r="A509" s="187">
        <v>320</v>
      </c>
      <c r="B509" s="395">
        <v>100</v>
      </c>
      <c r="C509" s="395">
        <v>200</v>
      </c>
      <c r="D509" s="395">
        <v>100</v>
      </c>
      <c r="E509" s="186">
        <v>30</v>
      </c>
      <c r="F509" s="186">
        <v>0</v>
      </c>
      <c r="G509" s="421" t="s">
        <v>2820</v>
      </c>
      <c r="H509" s="402" t="s">
        <v>1134</v>
      </c>
      <c r="I509" s="395"/>
      <c r="J509" s="395"/>
      <c r="K509" s="408">
        <f t="shared" si="29"/>
        <v>56231.65</v>
      </c>
      <c r="L509" s="408">
        <v>56231.65</v>
      </c>
      <c r="M509" s="408"/>
      <c r="N509" s="408">
        <v>80230.14</v>
      </c>
      <c r="O509" s="464">
        <f>+K509-N509</f>
        <v>-23998.489999999998</v>
      </c>
    </row>
    <row r="510" spans="1:15">
      <c r="A510" s="187">
        <v>320</v>
      </c>
      <c r="B510" s="395">
        <v>100</v>
      </c>
      <c r="C510" s="395">
        <v>200</v>
      </c>
      <c r="D510" s="395">
        <v>100</v>
      </c>
      <c r="E510" s="186">
        <v>40</v>
      </c>
      <c r="F510" s="186">
        <v>0</v>
      </c>
      <c r="G510" s="421" t="s">
        <v>2821</v>
      </c>
      <c r="H510" s="402" t="s">
        <v>1135</v>
      </c>
      <c r="I510" s="395"/>
      <c r="J510" s="395"/>
      <c r="K510" s="408">
        <f t="shared" si="29"/>
        <v>94435.82</v>
      </c>
      <c r="L510" s="408">
        <v>94435.82</v>
      </c>
      <c r="M510" s="408"/>
      <c r="N510" s="408">
        <v>13878.39</v>
      </c>
      <c r="O510" s="464">
        <f>+K510-N510</f>
        <v>80557.430000000008</v>
      </c>
    </row>
    <row r="511" spans="1:15">
      <c r="A511" s="187">
        <v>320</v>
      </c>
      <c r="B511" s="395">
        <v>100</v>
      </c>
      <c r="C511" s="395">
        <v>200</v>
      </c>
      <c r="D511" s="395">
        <v>100</v>
      </c>
      <c r="E511" s="395">
        <v>50</v>
      </c>
      <c r="F511" s="395">
        <v>0</v>
      </c>
      <c r="G511" s="422" t="s">
        <v>2822</v>
      </c>
      <c r="H511" s="403" t="s">
        <v>1136</v>
      </c>
      <c r="I511" s="395"/>
      <c r="J511" s="394"/>
      <c r="K511" s="409">
        <f t="shared" si="29"/>
        <v>0</v>
      </c>
      <c r="L511" s="409">
        <v>0</v>
      </c>
      <c r="M511" s="409"/>
      <c r="N511" s="409">
        <v>0</v>
      </c>
      <c r="O511" s="465"/>
    </row>
    <row r="512" spans="1:15">
      <c r="A512" s="187">
        <v>320</v>
      </c>
      <c r="B512" s="395">
        <v>100</v>
      </c>
      <c r="C512" s="395">
        <v>200</v>
      </c>
      <c r="D512" s="395">
        <v>100</v>
      </c>
      <c r="E512" s="395">
        <v>50</v>
      </c>
      <c r="F512" s="186">
        <v>5</v>
      </c>
      <c r="G512" s="421" t="s">
        <v>2823</v>
      </c>
      <c r="H512" s="402" t="s">
        <v>1119</v>
      </c>
      <c r="I512" s="395"/>
      <c r="J512" s="395"/>
      <c r="K512" s="408">
        <f t="shared" si="29"/>
        <v>0</v>
      </c>
      <c r="L512" s="408">
        <v>0</v>
      </c>
      <c r="M512" s="408"/>
      <c r="N512" s="408">
        <v>0</v>
      </c>
      <c r="O512" s="464">
        <f>+K512-N512</f>
        <v>0</v>
      </c>
    </row>
    <row r="513" spans="1:15">
      <c r="A513" s="187">
        <v>320</v>
      </c>
      <c r="B513" s="395">
        <v>100</v>
      </c>
      <c r="C513" s="395">
        <v>200</v>
      </c>
      <c r="D513" s="395">
        <v>100</v>
      </c>
      <c r="E513" s="395">
        <v>50</v>
      </c>
      <c r="F513" s="186">
        <v>10</v>
      </c>
      <c r="G513" s="421" t="s">
        <v>2824</v>
      </c>
      <c r="H513" s="402" t="s">
        <v>1120</v>
      </c>
      <c r="I513" s="395"/>
      <c r="J513" s="395"/>
      <c r="K513" s="408">
        <f t="shared" si="29"/>
        <v>0</v>
      </c>
      <c r="L513" s="408">
        <v>0</v>
      </c>
      <c r="M513" s="408"/>
      <c r="N513" s="408">
        <v>0</v>
      </c>
      <c r="O513" s="464">
        <f>+K513-N513</f>
        <v>0</v>
      </c>
    </row>
    <row r="514" spans="1:15">
      <c r="A514" s="187">
        <v>320</v>
      </c>
      <c r="B514" s="395">
        <v>100</v>
      </c>
      <c r="C514" s="395">
        <v>200</v>
      </c>
      <c r="D514" s="395">
        <v>100</v>
      </c>
      <c r="E514" s="395">
        <v>50</v>
      </c>
      <c r="F514" s="186">
        <v>15</v>
      </c>
      <c r="G514" s="421" t="s">
        <v>2825</v>
      </c>
      <c r="H514" s="402" t="s">
        <v>1137</v>
      </c>
      <c r="I514" s="395"/>
      <c r="J514" s="395"/>
      <c r="K514" s="408">
        <f t="shared" si="29"/>
        <v>0</v>
      </c>
      <c r="L514" s="408">
        <v>0</v>
      </c>
      <c r="M514" s="408"/>
      <c r="N514" s="408">
        <v>2860.71</v>
      </c>
      <c r="O514" s="464">
        <f>+K514-N514</f>
        <v>-2860.71</v>
      </c>
    </row>
    <row r="515" spans="1:15">
      <c r="A515" s="187">
        <v>320</v>
      </c>
      <c r="B515" s="395">
        <v>100</v>
      </c>
      <c r="C515" s="395">
        <v>200</v>
      </c>
      <c r="D515" s="395">
        <v>100</v>
      </c>
      <c r="E515" s="186">
        <v>90</v>
      </c>
      <c r="F515" s="186">
        <v>0</v>
      </c>
      <c r="G515" s="421" t="s">
        <v>2826</v>
      </c>
      <c r="H515" s="402" t="s">
        <v>1138</v>
      </c>
      <c r="I515" s="395"/>
      <c r="J515" s="395"/>
      <c r="K515" s="408">
        <f t="shared" si="29"/>
        <v>506647.48</v>
      </c>
      <c r="L515" s="408">
        <v>506647.48</v>
      </c>
      <c r="M515" s="408"/>
      <c r="N515" s="408">
        <v>403577.38</v>
      </c>
      <c r="O515" s="464">
        <f>+K515-N515</f>
        <v>103070.09999999998</v>
      </c>
    </row>
    <row r="516" spans="1:15" ht="25.5">
      <c r="A516" s="187">
        <v>320</v>
      </c>
      <c r="B516" s="395">
        <v>100</v>
      </c>
      <c r="C516" s="395">
        <v>200</v>
      </c>
      <c r="D516" s="395">
        <v>200</v>
      </c>
      <c r="E516" s="395">
        <v>0</v>
      </c>
      <c r="F516" s="395">
        <v>0</v>
      </c>
      <c r="G516" s="403" t="s">
        <v>2827</v>
      </c>
      <c r="H516" s="403" t="s">
        <v>1139</v>
      </c>
      <c r="I516" s="395" t="s">
        <v>1140</v>
      </c>
      <c r="J516" s="394"/>
      <c r="K516" s="409">
        <f t="shared" si="29"/>
        <v>0</v>
      </c>
      <c r="L516" s="409">
        <v>0</v>
      </c>
      <c r="M516" s="409"/>
      <c r="N516" s="409">
        <v>0</v>
      </c>
      <c r="O516" s="465"/>
    </row>
    <row r="517" spans="1:15">
      <c r="A517" s="187">
        <v>320</v>
      </c>
      <c r="B517" s="395">
        <v>100</v>
      </c>
      <c r="C517" s="395">
        <v>200</v>
      </c>
      <c r="D517" s="395">
        <v>200</v>
      </c>
      <c r="E517" s="186">
        <v>10</v>
      </c>
      <c r="F517" s="186">
        <v>0</v>
      </c>
      <c r="G517" s="421" t="s">
        <v>2828</v>
      </c>
      <c r="H517" s="402" t="s">
        <v>1110</v>
      </c>
      <c r="I517" s="395"/>
      <c r="J517" s="395"/>
      <c r="K517" s="408">
        <f t="shared" si="29"/>
        <v>189685.27</v>
      </c>
      <c r="L517" s="408">
        <v>189685.27</v>
      </c>
      <c r="M517" s="408"/>
      <c r="N517" s="408">
        <v>71677.679999999993</v>
      </c>
      <c r="O517" s="464">
        <f>+K517-N517</f>
        <v>118007.59</v>
      </c>
    </row>
    <row r="518" spans="1:15">
      <c r="A518" s="187">
        <v>320</v>
      </c>
      <c r="B518" s="395">
        <v>100</v>
      </c>
      <c r="C518" s="395">
        <v>200</v>
      </c>
      <c r="D518" s="395">
        <v>200</v>
      </c>
      <c r="E518" s="186">
        <v>20</v>
      </c>
      <c r="F518" s="186">
        <v>0</v>
      </c>
      <c r="G518" s="421" t="s">
        <v>2829</v>
      </c>
      <c r="H518" s="402" t="s">
        <v>1111</v>
      </c>
      <c r="I518" s="395"/>
      <c r="J518" s="395"/>
      <c r="K518" s="408">
        <f t="shared" si="29"/>
        <v>32489.88</v>
      </c>
      <c r="L518" s="408">
        <v>32489.88</v>
      </c>
      <c r="M518" s="408"/>
      <c r="N518" s="408">
        <v>2416</v>
      </c>
      <c r="O518" s="464">
        <f>+K518-N518</f>
        <v>30073.88</v>
      </c>
    </row>
    <row r="519" spans="1:15">
      <c r="A519" s="187">
        <v>320</v>
      </c>
      <c r="B519" s="395">
        <v>100</v>
      </c>
      <c r="C519" s="395">
        <v>200</v>
      </c>
      <c r="D519" s="395">
        <v>200</v>
      </c>
      <c r="E519" s="186">
        <v>30</v>
      </c>
      <c r="F519" s="186">
        <v>0</v>
      </c>
      <c r="G519" s="421" t="s">
        <v>2830</v>
      </c>
      <c r="H519" s="402" t="s">
        <v>1134</v>
      </c>
      <c r="I519" s="395"/>
      <c r="J519" s="395"/>
      <c r="K519" s="408">
        <f t="shared" ref="K519:K582" si="30">+L519+M519</f>
        <v>4685.97</v>
      </c>
      <c r="L519" s="408">
        <v>4685.97</v>
      </c>
      <c r="M519" s="408"/>
      <c r="N519" s="408">
        <v>6585.84</v>
      </c>
      <c r="O519" s="464">
        <f>+K519-N519</f>
        <v>-1899.87</v>
      </c>
    </row>
    <row r="520" spans="1:15">
      <c r="A520" s="187">
        <v>320</v>
      </c>
      <c r="B520" s="395">
        <v>100</v>
      </c>
      <c r="C520" s="395">
        <v>200</v>
      </c>
      <c r="D520" s="395">
        <v>200</v>
      </c>
      <c r="E520" s="186">
        <v>40</v>
      </c>
      <c r="F520" s="186">
        <v>0</v>
      </c>
      <c r="G520" s="421" t="s">
        <v>2831</v>
      </c>
      <c r="H520" s="402" t="s">
        <v>1135</v>
      </c>
      <c r="I520" s="395"/>
      <c r="J520" s="395"/>
      <c r="K520" s="408">
        <f t="shared" si="30"/>
        <v>7869.65</v>
      </c>
      <c r="L520" s="408">
        <v>7869.65</v>
      </c>
      <c r="M520" s="408"/>
      <c r="N520" s="408">
        <v>4498.0200000000004</v>
      </c>
      <c r="O520" s="464">
        <f>+K520-N520</f>
        <v>3371.6299999999992</v>
      </c>
    </row>
    <row r="521" spans="1:15">
      <c r="A521" s="187">
        <v>320</v>
      </c>
      <c r="B521" s="395">
        <v>100</v>
      </c>
      <c r="C521" s="395">
        <v>200</v>
      </c>
      <c r="D521" s="395">
        <v>200</v>
      </c>
      <c r="E521" s="395">
        <v>50</v>
      </c>
      <c r="F521" s="395">
        <v>0</v>
      </c>
      <c r="G521" s="422" t="s">
        <v>2832</v>
      </c>
      <c r="H521" s="403" t="s">
        <v>1136</v>
      </c>
      <c r="I521" s="395"/>
      <c r="J521" s="394"/>
      <c r="K521" s="409">
        <f t="shared" si="30"/>
        <v>0</v>
      </c>
      <c r="L521" s="409">
        <v>0</v>
      </c>
      <c r="M521" s="409"/>
      <c r="N521" s="409">
        <v>0</v>
      </c>
      <c r="O521" s="465"/>
    </row>
    <row r="522" spans="1:15">
      <c r="A522" s="187">
        <v>320</v>
      </c>
      <c r="B522" s="395">
        <v>100</v>
      </c>
      <c r="C522" s="395">
        <v>200</v>
      </c>
      <c r="D522" s="395">
        <v>200</v>
      </c>
      <c r="E522" s="395">
        <v>50</v>
      </c>
      <c r="F522" s="186">
        <v>5</v>
      </c>
      <c r="G522" s="421" t="s">
        <v>2833</v>
      </c>
      <c r="H522" s="402" t="s">
        <v>1119</v>
      </c>
      <c r="I522" s="395"/>
      <c r="J522" s="395"/>
      <c r="K522" s="408">
        <f t="shared" si="30"/>
        <v>0</v>
      </c>
      <c r="L522" s="408">
        <v>0</v>
      </c>
      <c r="M522" s="408"/>
      <c r="N522" s="408">
        <v>0</v>
      </c>
      <c r="O522" s="464">
        <f>+K522-N522</f>
        <v>0</v>
      </c>
    </row>
    <row r="523" spans="1:15">
      <c r="A523" s="187">
        <v>320</v>
      </c>
      <c r="B523" s="395">
        <v>100</v>
      </c>
      <c r="C523" s="395">
        <v>200</v>
      </c>
      <c r="D523" s="395">
        <v>200</v>
      </c>
      <c r="E523" s="395">
        <v>50</v>
      </c>
      <c r="F523" s="186">
        <v>10</v>
      </c>
      <c r="G523" s="421" t="s">
        <v>2834</v>
      </c>
      <c r="H523" s="402" t="s">
        <v>1120</v>
      </c>
      <c r="I523" s="395"/>
      <c r="J523" s="395"/>
      <c r="K523" s="408">
        <f t="shared" si="30"/>
        <v>0</v>
      </c>
      <c r="L523" s="408">
        <v>0</v>
      </c>
      <c r="M523" s="408"/>
      <c r="N523" s="408">
        <v>0</v>
      </c>
      <c r="O523" s="464">
        <f>+K523-N523</f>
        <v>0</v>
      </c>
    </row>
    <row r="524" spans="1:15">
      <c r="A524" s="187">
        <v>320</v>
      </c>
      <c r="B524" s="395">
        <v>100</v>
      </c>
      <c r="C524" s="395">
        <v>200</v>
      </c>
      <c r="D524" s="395">
        <v>200</v>
      </c>
      <c r="E524" s="395">
        <v>50</v>
      </c>
      <c r="F524" s="186">
        <v>15</v>
      </c>
      <c r="G524" s="421" t="s">
        <v>2835</v>
      </c>
      <c r="H524" s="402" t="s">
        <v>1137</v>
      </c>
      <c r="I524" s="395"/>
      <c r="J524" s="395"/>
      <c r="K524" s="408">
        <f t="shared" si="30"/>
        <v>0</v>
      </c>
      <c r="L524" s="408">
        <v>0</v>
      </c>
      <c r="M524" s="408"/>
      <c r="N524" s="408">
        <v>0</v>
      </c>
      <c r="O524" s="464">
        <f>+K524-N524</f>
        <v>0</v>
      </c>
    </row>
    <row r="525" spans="1:15">
      <c r="A525" s="187">
        <v>320</v>
      </c>
      <c r="B525" s="395">
        <v>100</v>
      </c>
      <c r="C525" s="395">
        <v>200</v>
      </c>
      <c r="D525" s="395">
        <v>200</v>
      </c>
      <c r="E525" s="186">
        <v>90</v>
      </c>
      <c r="F525" s="186">
        <v>0</v>
      </c>
      <c r="G525" s="421" t="s">
        <v>2836</v>
      </c>
      <c r="H525" s="402" t="s">
        <v>1138</v>
      </c>
      <c r="I525" s="395"/>
      <c r="J525" s="395"/>
      <c r="K525" s="408">
        <f t="shared" si="30"/>
        <v>71878</v>
      </c>
      <c r="L525" s="408">
        <v>71878</v>
      </c>
      <c r="M525" s="408"/>
      <c r="N525" s="408">
        <v>25587.71</v>
      </c>
      <c r="O525" s="464">
        <f>+K525-N525</f>
        <v>46290.29</v>
      </c>
    </row>
    <row r="526" spans="1:15">
      <c r="A526" s="187">
        <v>320</v>
      </c>
      <c r="B526" s="395">
        <v>100</v>
      </c>
      <c r="C526" s="395">
        <v>200</v>
      </c>
      <c r="D526" s="186">
        <v>300</v>
      </c>
      <c r="E526" s="186">
        <v>0</v>
      </c>
      <c r="F526" s="186">
        <v>0</v>
      </c>
      <c r="G526" s="402" t="s">
        <v>2837</v>
      </c>
      <c r="H526" s="402" t="s">
        <v>1128</v>
      </c>
      <c r="I526" s="395" t="s">
        <v>1141</v>
      </c>
      <c r="J526" s="395"/>
      <c r="K526" s="408">
        <f t="shared" si="30"/>
        <v>0</v>
      </c>
      <c r="L526" s="408">
        <v>0</v>
      </c>
      <c r="M526" s="408"/>
      <c r="N526" s="408">
        <v>0</v>
      </c>
      <c r="O526" s="464">
        <f>+K526-N526</f>
        <v>0</v>
      </c>
    </row>
    <row r="527" spans="1:15">
      <c r="A527" s="187">
        <v>320</v>
      </c>
      <c r="B527" s="395">
        <v>200</v>
      </c>
      <c r="C527" s="395">
        <v>0</v>
      </c>
      <c r="D527" s="395">
        <v>0</v>
      </c>
      <c r="E527" s="395">
        <v>0</v>
      </c>
      <c r="F527" s="395">
        <v>0</v>
      </c>
      <c r="G527" s="403" t="s">
        <v>2838</v>
      </c>
      <c r="H527" s="403" t="s">
        <v>1142</v>
      </c>
      <c r="I527" s="395" t="s">
        <v>1143</v>
      </c>
      <c r="J527" s="394"/>
      <c r="K527" s="409">
        <f t="shared" si="30"/>
        <v>0</v>
      </c>
      <c r="L527" s="409">
        <v>0</v>
      </c>
      <c r="M527" s="409"/>
      <c r="N527" s="409">
        <v>0</v>
      </c>
      <c r="O527" s="465"/>
    </row>
    <row r="528" spans="1:15" ht="25.5">
      <c r="A528" s="187">
        <v>320</v>
      </c>
      <c r="B528" s="395">
        <v>200</v>
      </c>
      <c r="C528" s="395">
        <v>100</v>
      </c>
      <c r="D528" s="395">
        <v>0</v>
      </c>
      <c r="E528" s="395">
        <v>0</v>
      </c>
      <c r="F528" s="395">
        <v>0</v>
      </c>
      <c r="G528" s="403" t="s">
        <v>2839</v>
      </c>
      <c r="H528" s="403" t="s">
        <v>1144</v>
      </c>
      <c r="I528" s="395" t="s">
        <v>1145</v>
      </c>
      <c r="J528" s="394"/>
      <c r="K528" s="409">
        <f t="shared" si="30"/>
        <v>0</v>
      </c>
      <c r="L528" s="409">
        <v>0</v>
      </c>
      <c r="M528" s="409"/>
      <c r="N528" s="409">
        <v>0</v>
      </c>
      <c r="O528" s="465"/>
    </row>
    <row r="529" spans="1:15">
      <c r="A529" s="187">
        <v>320</v>
      </c>
      <c r="B529" s="395">
        <v>200</v>
      </c>
      <c r="C529" s="395">
        <v>100</v>
      </c>
      <c r="D529" s="186">
        <v>100</v>
      </c>
      <c r="E529" s="186">
        <v>0</v>
      </c>
      <c r="F529" s="186">
        <v>0</v>
      </c>
      <c r="G529" s="421" t="s">
        <v>2840</v>
      </c>
      <c r="H529" s="402" t="s">
        <v>1110</v>
      </c>
      <c r="I529" s="395"/>
      <c r="J529" s="395"/>
      <c r="K529" s="408">
        <f t="shared" si="30"/>
        <v>9534445.2400000002</v>
      </c>
      <c r="L529" s="408">
        <v>9534445.2400000002</v>
      </c>
      <c r="M529" s="408"/>
      <c r="N529" s="408">
        <v>8896275.1199999992</v>
      </c>
      <c r="O529" s="464">
        <f t="shared" ref="O529:O540" si="31">+K529-N529</f>
        <v>638170.12000000104</v>
      </c>
    </row>
    <row r="530" spans="1:15">
      <c r="A530" s="187">
        <v>320</v>
      </c>
      <c r="B530" s="395">
        <v>200</v>
      </c>
      <c r="C530" s="395">
        <v>100</v>
      </c>
      <c r="D530" s="186">
        <v>200</v>
      </c>
      <c r="E530" s="186">
        <v>0</v>
      </c>
      <c r="F530" s="186">
        <v>0</v>
      </c>
      <c r="G530" s="421" t="s">
        <v>2841</v>
      </c>
      <c r="H530" s="402" t="s">
        <v>1146</v>
      </c>
      <c r="I530" s="395"/>
      <c r="J530" s="395"/>
      <c r="K530" s="408">
        <f t="shared" si="30"/>
        <v>102973.48</v>
      </c>
      <c r="L530" s="408">
        <v>102973.48</v>
      </c>
      <c r="M530" s="408"/>
      <c r="N530" s="408">
        <v>91485.61</v>
      </c>
      <c r="O530" s="464">
        <f t="shared" si="31"/>
        <v>11487.869999999995</v>
      </c>
    </row>
    <row r="531" spans="1:15">
      <c r="A531" s="187">
        <v>320</v>
      </c>
      <c r="B531" s="395">
        <v>200</v>
      </c>
      <c r="C531" s="395">
        <v>100</v>
      </c>
      <c r="D531" s="186">
        <v>300</v>
      </c>
      <c r="E531" s="186">
        <v>0</v>
      </c>
      <c r="F531" s="186">
        <v>0</v>
      </c>
      <c r="G531" s="421" t="s">
        <v>2842</v>
      </c>
      <c r="H531" s="402" t="s">
        <v>1147</v>
      </c>
      <c r="I531" s="395"/>
      <c r="J531" s="395"/>
      <c r="K531" s="408">
        <f t="shared" si="30"/>
        <v>165511.32999999999</v>
      </c>
      <c r="L531" s="408">
        <v>165511.32999999999</v>
      </c>
      <c r="M531" s="408"/>
      <c r="N531" s="408">
        <v>140953.07999999999</v>
      </c>
      <c r="O531" s="464">
        <f t="shared" si="31"/>
        <v>24558.25</v>
      </c>
    </row>
    <row r="532" spans="1:15">
      <c r="A532" s="187">
        <v>320</v>
      </c>
      <c r="B532" s="395">
        <v>200</v>
      </c>
      <c r="C532" s="395">
        <v>100</v>
      </c>
      <c r="D532" s="186">
        <v>301</v>
      </c>
      <c r="E532" s="186">
        <v>0</v>
      </c>
      <c r="F532" s="186">
        <v>0</v>
      </c>
      <c r="G532" s="421" t="s">
        <v>2271</v>
      </c>
      <c r="H532" s="402" t="s">
        <v>2272</v>
      </c>
      <c r="I532" s="395"/>
      <c r="J532" s="395"/>
      <c r="K532" s="408">
        <f t="shared" si="30"/>
        <v>446528.75</v>
      </c>
      <c r="L532" s="408">
        <v>446528.75</v>
      </c>
      <c r="M532" s="408"/>
      <c r="N532" s="408">
        <v>532392.1</v>
      </c>
      <c r="O532" s="464">
        <f t="shared" si="31"/>
        <v>-85863.349999999977</v>
      </c>
    </row>
    <row r="533" spans="1:15">
      <c r="A533" s="187">
        <v>320</v>
      </c>
      <c r="B533" s="395">
        <v>200</v>
      </c>
      <c r="C533" s="395">
        <v>100</v>
      </c>
      <c r="D533" s="186">
        <v>302</v>
      </c>
      <c r="E533" s="186">
        <v>0</v>
      </c>
      <c r="F533" s="186">
        <v>0</v>
      </c>
      <c r="G533" s="421" t="s">
        <v>2273</v>
      </c>
      <c r="H533" s="402" t="s">
        <v>2274</v>
      </c>
      <c r="I533" s="395"/>
      <c r="J533" s="395"/>
      <c r="K533" s="408">
        <f t="shared" si="30"/>
        <v>934852.99</v>
      </c>
      <c r="L533" s="408">
        <v>934852.99</v>
      </c>
      <c r="M533" s="408"/>
      <c r="N533" s="408">
        <v>1100300.0900000001</v>
      </c>
      <c r="O533" s="464">
        <f t="shared" si="31"/>
        <v>-165447.10000000009</v>
      </c>
    </row>
    <row r="534" spans="1:15">
      <c r="A534" s="187">
        <v>320</v>
      </c>
      <c r="B534" s="395">
        <v>200</v>
      </c>
      <c r="C534" s="395">
        <v>100</v>
      </c>
      <c r="D534" s="186">
        <v>400</v>
      </c>
      <c r="E534" s="186">
        <v>0</v>
      </c>
      <c r="F534" s="186">
        <v>0</v>
      </c>
      <c r="G534" s="421" t="s">
        <v>2843</v>
      </c>
      <c r="H534" s="402" t="s">
        <v>1148</v>
      </c>
      <c r="I534" s="395"/>
      <c r="J534" s="395"/>
      <c r="K534" s="408">
        <f t="shared" si="30"/>
        <v>228134.52</v>
      </c>
      <c r="L534" s="408">
        <v>228134.52</v>
      </c>
      <c r="M534" s="408"/>
      <c r="N534" s="408">
        <v>651799.65</v>
      </c>
      <c r="O534" s="464">
        <f t="shared" si="31"/>
        <v>-423665.13</v>
      </c>
    </row>
    <row r="535" spans="1:15">
      <c r="A535" s="187">
        <v>320</v>
      </c>
      <c r="B535" s="395">
        <v>200</v>
      </c>
      <c r="C535" s="395">
        <v>100</v>
      </c>
      <c r="D535" s="186">
        <v>500</v>
      </c>
      <c r="E535" s="186">
        <v>0</v>
      </c>
      <c r="F535" s="186">
        <v>0</v>
      </c>
      <c r="G535" s="421" t="s">
        <v>2844</v>
      </c>
      <c r="H535" s="402" t="s">
        <v>1135</v>
      </c>
      <c r="I535" s="395"/>
      <c r="J535" s="395"/>
      <c r="K535" s="408">
        <f t="shared" si="30"/>
        <v>598386.34</v>
      </c>
      <c r="L535" s="408">
        <v>598386.34</v>
      </c>
      <c r="M535" s="408"/>
      <c r="N535" s="408">
        <v>651486.28</v>
      </c>
      <c r="O535" s="464">
        <f t="shared" si="31"/>
        <v>-53099.940000000061</v>
      </c>
    </row>
    <row r="536" spans="1:15">
      <c r="A536" s="187">
        <v>320</v>
      </c>
      <c r="B536" s="395">
        <v>200</v>
      </c>
      <c r="C536" s="395">
        <v>100</v>
      </c>
      <c r="D536" s="395">
        <v>600</v>
      </c>
      <c r="E536" s="395">
        <v>0</v>
      </c>
      <c r="F536" s="395">
        <v>0</v>
      </c>
      <c r="G536" s="422" t="s">
        <v>2845</v>
      </c>
      <c r="H536" s="403" t="s">
        <v>1118</v>
      </c>
      <c r="I536" s="395"/>
      <c r="J536" s="395"/>
      <c r="K536" s="408">
        <f t="shared" si="30"/>
        <v>0</v>
      </c>
      <c r="L536" s="408">
        <v>0</v>
      </c>
      <c r="M536" s="408"/>
      <c r="N536" s="408">
        <v>0</v>
      </c>
      <c r="O536" s="464">
        <f t="shared" si="31"/>
        <v>0</v>
      </c>
    </row>
    <row r="537" spans="1:15">
      <c r="A537" s="187">
        <v>320</v>
      </c>
      <c r="B537" s="395">
        <v>200</v>
      </c>
      <c r="C537" s="395">
        <v>100</v>
      </c>
      <c r="D537" s="186">
        <v>600</v>
      </c>
      <c r="E537" s="186">
        <v>5</v>
      </c>
      <c r="F537" s="186">
        <v>0</v>
      </c>
      <c r="G537" s="421" t="s">
        <v>2846</v>
      </c>
      <c r="H537" s="402" t="s">
        <v>1119</v>
      </c>
      <c r="I537" s="395"/>
      <c r="J537" s="395"/>
      <c r="K537" s="408">
        <f t="shared" si="30"/>
        <v>0</v>
      </c>
      <c r="L537" s="408">
        <v>0</v>
      </c>
      <c r="M537" s="408"/>
      <c r="N537" s="408">
        <v>0</v>
      </c>
      <c r="O537" s="464">
        <f t="shared" si="31"/>
        <v>0</v>
      </c>
    </row>
    <row r="538" spans="1:15">
      <c r="A538" s="187">
        <v>320</v>
      </c>
      <c r="B538" s="395">
        <v>200</v>
      </c>
      <c r="C538" s="395">
        <v>100</v>
      </c>
      <c r="D538" s="186">
        <v>600</v>
      </c>
      <c r="E538" s="186">
        <v>10</v>
      </c>
      <c r="F538" s="186">
        <v>0</v>
      </c>
      <c r="G538" s="421" t="s">
        <v>2847</v>
      </c>
      <c r="H538" s="402" t="s">
        <v>1120</v>
      </c>
      <c r="I538" s="395"/>
      <c r="J538" s="395"/>
      <c r="K538" s="408">
        <f t="shared" si="30"/>
        <v>0</v>
      </c>
      <c r="L538" s="408">
        <v>0</v>
      </c>
      <c r="M538" s="408"/>
      <c r="N538" s="408">
        <v>0</v>
      </c>
      <c r="O538" s="464">
        <f t="shared" si="31"/>
        <v>0</v>
      </c>
    </row>
    <row r="539" spans="1:15">
      <c r="A539" s="187">
        <v>320</v>
      </c>
      <c r="B539" s="395">
        <v>200</v>
      </c>
      <c r="C539" s="395">
        <v>100</v>
      </c>
      <c r="D539" s="186">
        <v>600</v>
      </c>
      <c r="E539" s="186">
        <v>15</v>
      </c>
      <c r="F539" s="186">
        <v>0</v>
      </c>
      <c r="G539" s="421" t="s">
        <v>2848</v>
      </c>
      <c r="H539" s="402" t="s">
        <v>1149</v>
      </c>
      <c r="I539" s="395"/>
      <c r="J539" s="395"/>
      <c r="K539" s="408">
        <f t="shared" si="30"/>
        <v>711.96</v>
      </c>
      <c r="L539" s="408">
        <v>711.96</v>
      </c>
      <c r="M539" s="408"/>
      <c r="N539" s="408">
        <v>1578.38</v>
      </c>
      <c r="O539" s="464">
        <f t="shared" si="31"/>
        <v>-866.42000000000007</v>
      </c>
    </row>
    <row r="540" spans="1:15">
      <c r="A540" s="187">
        <v>320</v>
      </c>
      <c r="B540" s="395">
        <v>200</v>
      </c>
      <c r="C540" s="395">
        <v>100</v>
      </c>
      <c r="D540" s="186">
        <v>700</v>
      </c>
      <c r="E540" s="186">
        <v>0</v>
      </c>
      <c r="F540" s="186">
        <v>0</v>
      </c>
      <c r="G540" s="421" t="s">
        <v>2849</v>
      </c>
      <c r="H540" s="402" t="s">
        <v>1138</v>
      </c>
      <c r="I540" s="395"/>
      <c r="J540" s="395"/>
      <c r="K540" s="408">
        <f t="shared" si="30"/>
        <v>3525419.58</v>
      </c>
      <c r="L540" s="408">
        <v>3525419.58</v>
      </c>
      <c r="M540" s="408"/>
      <c r="N540" s="408">
        <v>3568440.41</v>
      </c>
      <c r="O540" s="464">
        <f t="shared" si="31"/>
        <v>-43020.830000000075</v>
      </c>
    </row>
    <row r="541" spans="1:15" ht="25.5">
      <c r="A541" s="187">
        <v>320</v>
      </c>
      <c r="B541" s="395">
        <v>200</v>
      </c>
      <c r="C541" s="395">
        <v>200</v>
      </c>
      <c r="D541" s="395">
        <v>0</v>
      </c>
      <c r="E541" s="395">
        <v>0</v>
      </c>
      <c r="F541" s="395">
        <v>0</v>
      </c>
      <c r="G541" s="403" t="s">
        <v>2850</v>
      </c>
      <c r="H541" s="403" t="s">
        <v>1150</v>
      </c>
      <c r="I541" s="395" t="s">
        <v>1151</v>
      </c>
      <c r="J541" s="394"/>
      <c r="K541" s="409">
        <f t="shared" si="30"/>
        <v>0</v>
      </c>
      <c r="L541" s="409">
        <v>0</v>
      </c>
      <c r="M541" s="409"/>
      <c r="N541" s="409">
        <v>0</v>
      </c>
      <c r="O541" s="465"/>
    </row>
    <row r="542" spans="1:15">
      <c r="A542" s="187">
        <v>320</v>
      </c>
      <c r="B542" s="395">
        <v>200</v>
      </c>
      <c r="C542" s="395">
        <v>200</v>
      </c>
      <c r="D542" s="186">
        <v>100</v>
      </c>
      <c r="E542" s="186">
        <v>0</v>
      </c>
      <c r="F542" s="186">
        <v>0</v>
      </c>
      <c r="G542" s="421" t="s">
        <v>2851</v>
      </c>
      <c r="H542" s="402" t="s">
        <v>1110</v>
      </c>
      <c r="I542" s="395"/>
      <c r="J542" s="395"/>
      <c r="K542" s="408">
        <f t="shared" si="30"/>
        <v>423786.91</v>
      </c>
      <c r="L542" s="408">
        <v>423786.91</v>
      </c>
      <c r="M542" s="408"/>
      <c r="N542" s="408">
        <v>337648.38</v>
      </c>
      <c r="O542" s="464">
        <f t="shared" ref="O542:O548" si="32">+K542-N542</f>
        <v>86138.52999999997</v>
      </c>
    </row>
    <row r="543" spans="1:15">
      <c r="A543" s="187">
        <v>320</v>
      </c>
      <c r="B543" s="395">
        <v>200</v>
      </c>
      <c r="C543" s="395">
        <v>200</v>
      </c>
      <c r="D543" s="186">
        <v>200</v>
      </c>
      <c r="E543" s="186">
        <v>0</v>
      </c>
      <c r="F543" s="186">
        <v>0</v>
      </c>
      <c r="G543" s="421" t="s">
        <v>2852</v>
      </c>
      <c r="H543" s="402" t="s">
        <v>1146</v>
      </c>
      <c r="I543" s="395"/>
      <c r="J543" s="395"/>
      <c r="K543" s="408">
        <f t="shared" si="30"/>
        <v>4083.93</v>
      </c>
      <c r="L543" s="408">
        <v>4083.93</v>
      </c>
      <c r="M543" s="408"/>
      <c r="N543" s="408">
        <v>4689.68</v>
      </c>
      <c r="O543" s="464">
        <f t="shared" si="32"/>
        <v>-605.75000000000045</v>
      </c>
    </row>
    <row r="544" spans="1:15">
      <c r="A544" s="187">
        <v>320</v>
      </c>
      <c r="B544" s="395">
        <v>200</v>
      </c>
      <c r="C544" s="395">
        <v>200</v>
      </c>
      <c r="D544" s="186">
        <v>300</v>
      </c>
      <c r="E544" s="186">
        <v>0</v>
      </c>
      <c r="F544" s="186">
        <v>0</v>
      </c>
      <c r="G544" s="421" t="s">
        <v>2853</v>
      </c>
      <c r="H544" s="402" t="s">
        <v>1147</v>
      </c>
      <c r="I544" s="395"/>
      <c r="J544" s="395"/>
      <c r="K544" s="408">
        <f t="shared" si="30"/>
        <v>6564.19</v>
      </c>
      <c r="L544" s="408">
        <v>6564.19</v>
      </c>
      <c r="M544" s="408"/>
      <c r="N544" s="408">
        <v>4939.4399999999996</v>
      </c>
      <c r="O544" s="464">
        <f t="shared" si="32"/>
        <v>1624.75</v>
      </c>
    </row>
    <row r="545" spans="1:15">
      <c r="A545" s="187">
        <v>320</v>
      </c>
      <c r="B545" s="395">
        <v>200</v>
      </c>
      <c r="C545" s="395">
        <v>200</v>
      </c>
      <c r="D545" s="186">
        <v>301</v>
      </c>
      <c r="E545" s="186">
        <v>0</v>
      </c>
      <c r="F545" s="186">
        <v>0</v>
      </c>
      <c r="G545" s="421" t="s">
        <v>2275</v>
      </c>
      <c r="H545" s="402" t="s">
        <v>2272</v>
      </c>
      <c r="I545" s="395"/>
      <c r="J545" s="395"/>
      <c r="K545" s="408">
        <f t="shared" si="30"/>
        <v>17709.36</v>
      </c>
      <c r="L545" s="408">
        <v>17709.36</v>
      </c>
      <c r="M545" s="408"/>
      <c r="N545" s="408">
        <v>16540.189999999999</v>
      </c>
      <c r="O545" s="464">
        <f t="shared" si="32"/>
        <v>1169.1700000000019</v>
      </c>
    </row>
    <row r="546" spans="1:15">
      <c r="A546" s="187">
        <v>320</v>
      </c>
      <c r="B546" s="395">
        <v>200</v>
      </c>
      <c r="C546" s="395">
        <v>200</v>
      </c>
      <c r="D546" s="186">
        <v>302</v>
      </c>
      <c r="E546" s="186">
        <v>0</v>
      </c>
      <c r="F546" s="186">
        <v>0</v>
      </c>
      <c r="G546" s="421" t="s">
        <v>2276</v>
      </c>
      <c r="H546" s="402" t="s">
        <v>2274</v>
      </c>
      <c r="I546" s="395"/>
      <c r="J546" s="395"/>
      <c r="K546" s="408">
        <f t="shared" si="30"/>
        <v>37076.32</v>
      </c>
      <c r="L546" s="408">
        <v>37076.32</v>
      </c>
      <c r="M546" s="408"/>
      <c r="N546" s="408">
        <v>6758.2</v>
      </c>
      <c r="O546" s="464">
        <f t="shared" si="32"/>
        <v>30318.12</v>
      </c>
    </row>
    <row r="547" spans="1:15">
      <c r="A547" s="187">
        <v>320</v>
      </c>
      <c r="B547" s="395">
        <v>200</v>
      </c>
      <c r="C547" s="395">
        <v>200</v>
      </c>
      <c r="D547" s="186">
        <v>400</v>
      </c>
      <c r="E547" s="186">
        <v>0</v>
      </c>
      <c r="F547" s="186">
        <v>0</v>
      </c>
      <c r="G547" s="421" t="s">
        <v>2854</v>
      </c>
      <c r="H547" s="402" t="s">
        <v>1148</v>
      </c>
      <c r="I547" s="395"/>
      <c r="J547" s="395"/>
      <c r="K547" s="408">
        <f t="shared" si="30"/>
        <v>9047.83</v>
      </c>
      <c r="L547" s="408">
        <v>9047.83</v>
      </c>
      <c r="M547" s="408"/>
      <c r="N547" s="408">
        <v>28420.49</v>
      </c>
      <c r="O547" s="464">
        <f t="shared" si="32"/>
        <v>-19372.660000000003</v>
      </c>
    </row>
    <row r="548" spans="1:15">
      <c r="A548" s="187">
        <v>320</v>
      </c>
      <c r="B548" s="395">
        <v>200</v>
      </c>
      <c r="C548" s="395">
        <v>200</v>
      </c>
      <c r="D548" s="186">
        <v>500</v>
      </c>
      <c r="E548" s="186">
        <v>0</v>
      </c>
      <c r="F548" s="186">
        <v>0</v>
      </c>
      <c r="G548" s="421" t="s">
        <v>2855</v>
      </c>
      <c r="H548" s="402" t="s">
        <v>1135</v>
      </c>
      <c r="I548" s="395"/>
      <c r="J548" s="395"/>
      <c r="K548" s="408">
        <f t="shared" si="30"/>
        <v>23732.04</v>
      </c>
      <c r="L548" s="408">
        <v>23732.04</v>
      </c>
      <c r="M548" s="408"/>
      <c r="N548" s="408">
        <v>31185.39</v>
      </c>
      <c r="O548" s="464">
        <f t="shared" si="32"/>
        <v>-7453.3499999999985</v>
      </c>
    </row>
    <row r="549" spans="1:15">
      <c r="A549" s="187">
        <v>320</v>
      </c>
      <c r="B549" s="395">
        <v>200</v>
      </c>
      <c r="C549" s="395">
        <v>200</v>
      </c>
      <c r="D549" s="395">
        <v>600</v>
      </c>
      <c r="E549" s="395">
        <v>0</v>
      </c>
      <c r="F549" s="395">
        <v>0</v>
      </c>
      <c r="G549" s="422" t="s">
        <v>2856</v>
      </c>
      <c r="H549" s="403" t="s">
        <v>1118</v>
      </c>
      <c r="I549" s="395"/>
      <c r="J549" s="394"/>
      <c r="K549" s="409">
        <f t="shared" si="30"/>
        <v>0</v>
      </c>
      <c r="L549" s="409">
        <v>0</v>
      </c>
      <c r="M549" s="409"/>
      <c r="N549" s="409">
        <v>0</v>
      </c>
      <c r="O549" s="465"/>
    </row>
    <row r="550" spans="1:15">
      <c r="A550" s="187">
        <v>320</v>
      </c>
      <c r="B550" s="395">
        <v>200</v>
      </c>
      <c r="C550" s="395">
        <v>200</v>
      </c>
      <c r="D550" s="186">
        <v>600</v>
      </c>
      <c r="E550" s="186">
        <v>5</v>
      </c>
      <c r="F550" s="186">
        <v>0</v>
      </c>
      <c r="G550" s="421" t="s">
        <v>2857</v>
      </c>
      <c r="H550" s="402" t="s">
        <v>1119</v>
      </c>
      <c r="I550" s="395"/>
      <c r="J550" s="395"/>
      <c r="K550" s="408">
        <f t="shared" si="30"/>
        <v>0</v>
      </c>
      <c r="L550" s="408">
        <v>0</v>
      </c>
      <c r="M550" s="408"/>
      <c r="N550" s="408">
        <v>0</v>
      </c>
      <c r="O550" s="464">
        <f>+K550-N550</f>
        <v>0</v>
      </c>
    </row>
    <row r="551" spans="1:15">
      <c r="A551" s="187">
        <v>320</v>
      </c>
      <c r="B551" s="395">
        <v>200</v>
      </c>
      <c r="C551" s="395">
        <v>200</v>
      </c>
      <c r="D551" s="186">
        <v>600</v>
      </c>
      <c r="E551" s="186">
        <v>10</v>
      </c>
      <c r="F551" s="186">
        <v>0</v>
      </c>
      <c r="G551" s="421" t="s">
        <v>2858</v>
      </c>
      <c r="H551" s="402" t="s">
        <v>1120</v>
      </c>
      <c r="I551" s="395"/>
      <c r="J551" s="395"/>
      <c r="K551" s="408">
        <f t="shared" si="30"/>
        <v>0</v>
      </c>
      <c r="L551" s="408">
        <v>0</v>
      </c>
      <c r="M551" s="408"/>
      <c r="N551" s="408">
        <v>0</v>
      </c>
      <c r="O551" s="464">
        <f>+K551-N551</f>
        <v>0</v>
      </c>
    </row>
    <row r="552" spans="1:15">
      <c r="A552" s="187">
        <v>320</v>
      </c>
      <c r="B552" s="395">
        <v>200</v>
      </c>
      <c r="C552" s="395">
        <v>200</v>
      </c>
      <c r="D552" s="186">
        <v>600</v>
      </c>
      <c r="E552" s="186">
        <v>15</v>
      </c>
      <c r="F552" s="186">
        <v>0</v>
      </c>
      <c r="G552" s="421" t="s">
        <v>2859</v>
      </c>
      <c r="H552" s="402" t="s">
        <v>1149</v>
      </c>
      <c r="I552" s="395"/>
      <c r="J552" s="395"/>
      <c r="K552" s="408">
        <f t="shared" si="30"/>
        <v>2100</v>
      </c>
      <c r="L552" s="408">
        <v>2100</v>
      </c>
      <c r="M552" s="408"/>
      <c r="N552" s="408">
        <v>345.67</v>
      </c>
      <c r="O552" s="464">
        <f>+K552-N552</f>
        <v>1754.33</v>
      </c>
    </row>
    <row r="553" spans="1:15">
      <c r="A553" s="187">
        <v>320</v>
      </c>
      <c r="B553" s="395">
        <v>200</v>
      </c>
      <c r="C553" s="395">
        <v>200</v>
      </c>
      <c r="D553" s="186">
        <v>700</v>
      </c>
      <c r="E553" s="186">
        <v>0</v>
      </c>
      <c r="F553" s="186">
        <v>0</v>
      </c>
      <c r="G553" s="421" t="s">
        <v>2860</v>
      </c>
      <c r="H553" s="402" t="s">
        <v>1138</v>
      </c>
      <c r="I553" s="395"/>
      <c r="J553" s="395"/>
      <c r="K553" s="408">
        <f t="shared" si="30"/>
        <v>159340.66</v>
      </c>
      <c r="L553" s="408">
        <v>159340.66</v>
      </c>
      <c r="M553" s="408"/>
      <c r="N553" s="408">
        <v>134059.95000000001</v>
      </c>
      <c r="O553" s="464">
        <f>+K553-N553</f>
        <v>25280.709999999992</v>
      </c>
    </row>
    <row r="554" spans="1:15" ht="25.5">
      <c r="A554" s="187">
        <v>320</v>
      </c>
      <c r="B554" s="395">
        <v>200</v>
      </c>
      <c r="C554" s="395">
        <v>201</v>
      </c>
      <c r="D554" s="186">
        <v>0</v>
      </c>
      <c r="E554" s="186">
        <v>0</v>
      </c>
      <c r="F554" s="186">
        <v>0</v>
      </c>
      <c r="G554" s="421" t="s">
        <v>2277</v>
      </c>
      <c r="H554" s="402" t="s">
        <v>2278</v>
      </c>
      <c r="I554" s="395" t="s">
        <v>1151</v>
      </c>
      <c r="J554" s="395"/>
      <c r="K554" s="409">
        <f t="shared" si="30"/>
        <v>0</v>
      </c>
      <c r="L554" s="409">
        <v>0</v>
      </c>
      <c r="M554" s="409"/>
      <c r="N554" s="409">
        <v>0</v>
      </c>
      <c r="O554" s="465"/>
    </row>
    <row r="555" spans="1:15">
      <c r="A555" s="187">
        <v>320</v>
      </c>
      <c r="B555" s="395">
        <v>200</v>
      </c>
      <c r="C555" s="395">
        <v>201</v>
      </c>
      <c r="D555" s="186">
        <v>100</v>
      </c>
      <c r="E555" s="186">
        <v>0</v>
      </c>
      <c r="F555" s="186">
        <v>0</v>
      </c>
      <c r="G555" s="421" t="s">
        <v>2279</v>
      </c>
      <c r="H555" s="402" t="s">
        <v>1110</v>
      </c>
      <c r="I555" s="395"/>
      <c r="J555" s="395"/>
      <c r="K555" s="408">
        <f t="shared" si="30"/>
        <v>1556317.91</v>
      </c>
      <c r="L555" s="408">
        <v>1556317.91</v>
      </c>
      <c r="M555" s="408"/>
      <c r="N555" s="408">
        <v>1252308.3500000001</v>
      </c>
      <c r="O555" s="464">
        <f t="shared" ref="O555:O566" si="33">+K555-N555</f>
        <v>304009.55999999982</v>
      </c>
    </row>
    <row r="556" spans="1:15">
      <c r="A556" s="187">
        <v>320</v>
      </c>
      <c r="B556" s="395">
        <v>200</v>
      </c>
      <c r="C556" s="395">
        <v>201</v>
      </c>
      <c r="D556" s="186">
        <v>200</v>
      </c>
      <c r="E556" s="186">
        <v>0</v>
      </c>
      <c r="F556" s="186">
        <v>0</v>
      </c>
      <c r="G556" s="421" t="s">
        <v>2280</v>
      </c>
      <c r="H556" s="402" t="s">
        <v>1146</v>
      </c>
      <c r="I556" s="395"/>
      <c r="J556" s="395"/>
      <c r="K556" s="408">
        <f t="shared" si="30"/>
        <v>0</v>
      </c>
      <c r="L556" s="408">
        <v>0</v>
      </c>
      <c r="M556" s="408"/>
      <c r="N556" s="408">
        <v>0</v>
      </c>
      <c r="O556" s="464">
        <f t="shared" si="33"/>
        <v>0</v>
      </c>
    </row>
    <row r="557" spans="1:15">
      <c r="A557" s="187">
        <v>320</v>
      </c>
      <c r="B557" s="395">
        <v>200</v>
      </c>
      <c r="C557" s="395">
        <v>201</v>
      </c>
      <c r="D557" s="186">
        <v>300</v>
      </c>
      <c r="E557" s="186">
        <v>0</v>
      </c>
      <c r="F557" s="186">
        <v>0</v>
      </c>
      <c r="G557" s="421" t="s">
        <v>2281</v>
      </c>
      <c r="H557" s="402" t="s">
        <v>1147</v>
      </c>
      <c r="I557" s="395"/>
      <c r="J557" s="395"/>
      <c r="K557" s="408">
        <f t="shared" si="30"/>
        <v>0</v>
      </c>
      <c r="L557" s="408">
        <v>0</v>
      </c>
      <c r="M557" s="408"/>
      <c r="N557" s="408">
        <v>0</v>
      </c>
      <c r="O557" s="464">
        <f t="shared" si="33"/>
        <v>0</v>
      </c>
    </row>
    <row r="558" spans="1:15">
      <c r="A558" s="187">
        <v>320</v>
      </c>
      <c r="B558" s="395">
        <v>200</v>
      </c>
      <c r="C558" s="395">
        <v>201</v>
      </c>
      <c r="D558" s="186">
        <v>301</v>
      </c>
      <c r="E558" s="186">
        <v>0</v>
      </c>
      <c r="F558" s="186">
        <v>0</v>
      </c>
      <c r="G558" s="421" t="s">
        <v>2282</v>
      </c>
      <c r="H558" s="402" t="s">
        <v>2283</v>
      </c>
      <c r="I558" s="395"/>
      <c r="J558" s="395"/>
      <c r="K558" s="408">
        <f t="shared" si="30"/>
        <v>0</v>
      </c>
      <c r="L558" s="408">
        <v>0</v>
      </c>
      <c r="M558" s="408"/>
      <c r="N558" s="408">
        <v>0</v>
      </c>
      <c r="O558" s="464">
        <f t="shared" si="33"/>
        <v>0</v>
      </c>
    </row>
    <row r="559" spans="1:15">
      <c r="A559" s="187">
        <v>320</v>
      </c>
      <c r="B559" s="395">
        <v>200</v>
      </c>
      <c r="C559" s="395">
        <v>201</v>
      </c>
      <c r="D559" s="186">
        <v>302</v>
      </c>
      <c r="E559" s="186">
        <v>0</v>
      </c>
      <c r="F559" s="186">
        <v>0</v>
      </c>
      <c r="G559" s="421" t="s">
        <v>2284</v>
      </c>
      <c r="H559" s="402" t="s">
        <v>2285</v>
      </c>
      <c r="I559" s="395"/>
      <c r="J559" s="395"/>
      <c r="K559" s="408">
        <f t="shared" si="30"/>
        <v>0</v>
      </c>
      <c r="L559" s="408">
        <v>0</v>
      </c>
      <c r="M559" s="408"/>
      <c r="N559" s="408">
        <v>0</v>
      </c>
      <c r="O559" s="464">
        <f t="shared" si="33"/>
        <v>0</v>
      </c>
    </row>
    <row r="560" spans="1:15">
      <c r="A560" s="187">
        <v>320</v>
      </c>
      <c r="B560" s="395">
        <v>200</v>
      </c>
      <c r="C560" s="395">
        <v>201</v>
      </c>
      <c r="D560" s="186">
        <v>400</v>
      </c>
      <c r="E560" s="186">
        <v>0</v>
      </c>
      <c r="F560" s="186">
        <v>0</v>
      </c>
      <c r="G560" s="421" t="s">
        <v>2286</v>
      </c>
      <c r="H560" s="402" t="s">
        <v>1148</v>
      </c>
      <c r="I560" s="395"/>
      <c r="J560" s="395"/>
      <c r="K560" s="408">
        <f t="shared" si="30"/>
        <v>0</v>
      </c>
      <c r="L560" s="408">
        <v>0</v>
      </c>
      <c r="M560" s="408"/>
      <c r="N560" s="408">
        <v>0</v>
      </c>
      <c r="O560" s="464">
        <f t="shared" si="33"/>
        <v>0</v>
      </c>
    </row>
    <row r="561" spans="1:15">
      <c r="A561" s="187">
        <v>320</v>
      </c>
      <c r="B561" s="395">
        <v>200</v>
      </c>
      <c r="C561" s="395">
        <v>201</v>
      </c>
      <c r="D561" s="186">
        <v>500</v>
      </c>
      <c r="E561" s="186">
        <v>0</v>
      </c>
      <c r="F561" s="186">
        <v>0</v>
      </c>
      <c r="G561" s="421" t="s">
        <v>2287</v>
      </c>
      <c r="H561" s="402" t="s">
        <v>1135</v>
      </c>
      <c r="I561" s="395"/>
      <c r="J561" s="395"/>
      <c r="K561" s="408">
        <f t="shared" si="30"/>
        <v>0</v>
      </c>
      <c r="L561" s="408">
        <v>0</v>
      </c>
      <c r="M561" s="408"/>
      <c r="N561" s="408">
        <v>0</v>
      </c>
      <c r="O561" s="464">
        <f t="shared" si="33"/>
        <v>0</v>
      </c>
    </row>
    <row r="562" spans="1:15">
      <c r="A562" s="187">
        <v>320</v>
      </c>
      <c r="B562" s="395">
        <v>200</v>
      </c>
      <c r="C562" s="395">
        <v>201</v>
      </c>
      <c r="D562" s="186">
        <v>600</v>
      </c>
      <c r="E562" s="186">
        <v>0</v>
      </c>
      <c r="F562" s="186">
        <v>0</v>
      </c>
      <c r="G562" s="421" t="s">
        <v>2288</v>
      </c>
      <c r="H562" s="402" t="s">
        <v>1118</v>
      </c>
      <c r="I562" s="395"/>
      <c r="J562" s="395"/>
      <c r="K562" s="408">
        <f t="shared" si="30"/>
        <v>0</v>
      </c>
      <c r="L562" s="408">
        <v>0</v>
      </c>
      <c r="M562" s="408"/>
      <c r="N562" s="408">
        <v>0</v>
      </c>
      <c r="O562" s="464">
        <f t="shared" si="33"/>
        <v>0</v>
      </c>
    </row>
    <row r="563" spans="1:15">
      <c r="A563" s="187">
        <v>320</v>
      </c>
      <c r="B563" s="395">
        <v>200</v>
      </c>
      <c r="C563" s="395">
        <v>201</v>
      </c>
      <c r="D563" s="186">
        <v>600</v>
      </c>
      <c r="E563" s="186">
        <v>5</v>
      </c>
      <c r="F563" s="186">
        <v>0</v>
      </c>
      <c r="G563" s="421" t="s">
        <v>2289</v>
      </c>
      <c r="H563" s="402" t="s">
        <v>1119</v>
      </c>
      <c r="I563" s="395"/>
      <c r="J563" s="395"/>
      <c r="K563" s="408">
        <f t="shared" si="30"/>
        <v>0</v>
      </c>
      <c r="L563" s="408">
        <v>0</v>
      </c>
      <c r="M563" s="408"/>
      <c r="N563" s="408">
        <v>0</v>
      </c>
      <c r="O563" s="464">
        <f t="shared" si="33"/>
        <v>0</v>
      </c>
    </row>
    <row r="564" spans="1:15">
      <c r="A564" s="187">
        <v>320</v>
      </c>
      <c r="B564" s="395">
        <v>200</v>
      </c>
      <c r="C564" s="395">
        <v>201</v>
      </c>
      <c r="D564" s="186">
        <v>600</v>
      </c>
      <c r="E564" s="186">
        <v>10</v>
      </c>
      <c r="F564" s="186">
        <v>0</v>
      </c>
      <c r="G564" s="421" t="s">
        <v>2290</v>
      </c>
      <c r="H564" s="402" t="s">
        <v>1120</v>
      </c>
      <c r="I564" s="395"/>
      <c r="J564" s="395"/>
      <c r="K564" s="408">
        <f t="shared" si="30"/>
        <v>0</v>
      </c>
      <c r="L564" s="408">
        <v>0</v>
      </c>
      <c r="M564" s="408"/>
      <c r="N564" s="408">
        <v>0</v>
      </c>
      <c r="O564" s="464">
        <f t="shared" si="33"/>
        <v>0</v>
      </c>
    </row>
    <row r="565" spans="1:15">
      <c r="A565" s="187">
        <v>320</v>
      </c>
      <c r="B565" s="395">
        <v>200</v>
      </c>
      <c r="C565" s="395">
        <v>201</v>
      </c>
      <c r="D565" s="186">
        <v>600</v>
      </c>
      <c r="E565" s="186">
        <v>15</v>
      </c>
      <c r="F565" s="186">
        <v>0</v>
      </c>
      <c r="G565" s="421" t="s">
        <v>2291</v>
      </c>
      <c r="H565" s="402" t="s">
        <v>1149</v>
      </c>
      <c r="I565" s="395"/>
      <c r="J565" s="395"/>
      <c r="K565" s="408">
        <f t="shared" si="30"/>
        <v>65.5</v>
      </c>
      <c r="L565" s="408">
        <v>65.5</v>
      </c>
      <c r="M565" s="408"/>
      <c r="N565" s="408">
        <v>706.76</v>
      </c>
      <c r="O565" s="464">
        <f t="shared" si="33"/>
        <v>-641.26</v>
      </c>
    </row>
    <row r="566" spans="1:15">
      <c r="A566" s="187">
        <v>320</v>
      </c>
      <c r="B566" s="395">
        <v>200</v>
      </c>
      <c r="C566" s="395">
        <v>201</v>
      </c>
      <c r="D566" s="186">
        <v>700</v>
      </c>
      <c r="E566" s="186">
        <v>0</v>
      </c>
      <c r="F566" s="186">
        <v>0</v>
      </c>
      <c r="G566" s="421" t="s">
        <v>2292</v>
      </c>
      <c r="H566" s="402" t="s">
        <v>1138</v>
      </c>
      <c r="I566" s="395"/>
      <c r="J566" s="395"/>
      <c r="K566" s="408">
        <f t="shared" si="30"/>
        <v>443569.27</v>
      </c>
      <c r="L566" s="408">
        <v>443569.27</v>
      </c>
      <c r="M566" s="408"/>
      <c r="N566" s="408">
        <v>397151.62</v>
      </c>
      <c r="O566" s="464">
        <f t="shared" si="33"/>
        <v>46417.650000000023</v>
      </c>
    </row>
    <row r="567" spans="1:15" ht="25.5">
      <c r="A567" s="187">
        <v>320</v>
      </c>
      <c r="B567" s="395">
        <v>200</v>
      </c>
      <c r="C567" s="395">
        <v>202</v>
      </c>
      <c r="D567" s="186">
        <v>0</v>
      </c>
      <c r="E567" s="186">
        <v>0</v>
      </c>
      <c r="F567" s="186">
        <v>0</v>
      </c>
      <c r="G567" s="421" t="s">
        <v>2293</v>
      </c>
      <c r="H567" s="402" t="s">
        <v>2294</v>
      </c>
      <c r="I567" s="395" t="s">
        <v>1151</v>
      </c>
      <c r="J567" s="395"/>
      <c r="K567" s="409">
        <f t="shared" si="30"/>
        <v>0</v>
      </c>
      <c r="L567" s="409">
        <v>0</v>
      </c>
      <c r="M567" s="409"/>
      <c r="N567" s="409">
        <v>0</v>
      </c>
      <c r="O567" s="465"/>
    </row>
    <row r="568" spans="1:15">
      <c r="A568" s="187">
        <v>320</v>
      </c>
      <c r="B568" s="395">
        <v>200</v>
      </c>
      <c r="C568" s="395">
        <v>202</v>
      </c>
      <c r="D568" s="186">
        <v>100</v>
      </c>
      <c r="E568" s="186">
        <v>0</v>
      </c>
      <c r="F568" s="186">
        <v>0</v>
      </c>
      <c r="G568" s="421" t="s">
        <v>2295</v>
      </c>
      <c r="H568" s="402" t="s">
        <v>1110</v>
      </c>
      <c r="I568" s="395"/>
      <c r="J568" s="395"/>
      <c r="K568" s="408">
        <f t="shared" si="30"/>
        <v>639205.84</v>
      </c>
      <c r="L568" s="408">
        <v>639205.84</v>
      </c>
      <c r="M568" s="408"/>
      <c r="N568" s="408">
        <v>505440.14</v>
      </c>
      <c r="O568" s="464">
        <f t="shared" ref="O568:O580" si="34">+K568-N568</f>
        <v>133765.69999999995</v>
      </c>
    </row>
    <row r="569" spans="1:15">
      <c r="A569" s="187">
        <v>320</v>
      </c>
      <c r="B569" s="395">
        <v>200</v>
      </c>
      <c r="C569" s="395">
        <v>202</v>
      </c>
      <c r="D569" s="186">
        <v>200</v>
      </c>
      <c r="E569" s="186">
        <v>0</v>
      </c>
      <c r="F569" s="186">
        <v>0</v>
      </c>
      <c r="G569" s="421" t="s">
        <v>2296</v>
      </c>
      <c r="H569" s="402" t="s">
        <v>1146</v>
      </c>
      <c r="I569" s="395"/>
      <c r="J569" s="395"/>
      <c r="K569" s="408">
        <f t="shared" si="30"/>
        <v>0</v>
      </c>
      <c r="L569" s="408">
        <v>0</v>
      </c>
      <c r="M569" s="408"/>
      <c r="N569" s="408">
        <v>0</v>
      </c>
      <c r="O569" s="464">
        <f t="shared" si="34"/>
        <v>0</v>
      </c>
    </row>
    <row r="570" spans="1:15">
      <c r="A570" s="187">
        <v>320</v>
      </c>
      <c r="B570" s="395">
        <v>200</v>
      </c>
      <c r="C570" s="395">
        <v>202</v>
      </c>
      <c r="D570" s="186">
        <v>300</v>
      </c>
      <c r="E570" s="186">
        <v>0</v>
      </c>
      <c r="F570" s="186">
        <v>0</v>
      </c>
      <c r="G570" s="421" t="s">
        <v>2297</v>
      </c>
      <c r="H570" s="402" t="s">
        <v>1147</v>
      </c>
      <c r="I570" s="395"/>
      <c r="J570" s="395"/>
      <c r="K570" s="408">
        <f t="shared" si="30"/>
        <v>0</v>
      </c>
      <c r="L570" s="408">
        <v>0</v>
      </c>
      <c r="M570" s="408"/>
      <c r="N570" s="408">
        <v>0</v>
      </c>
      <c r="O570" s="464">
        <f t="shared" si="34"/>
        <v>0</v>
      </c>
    </row>
    <row r="571" spans="1:15">
      <c r="A571" s="187">
        <v>320</v>
      </c>
      <c r="B571" s="395">
        <v>200</v>
      </c>
      <c r="C571" s="395">
        <v>202</v>
      </c>
      <c r="D571" s="186">
        <v>301</v>
      </c>
      <c r="E571" s="186">
        <v>0</v>
      </c>
      <c r="F571" s="186">
        <v>0</v>
      </c>
      <c r="G571" s="421" t="s">
        <v>2298</v>
      </c>
      <c r="H571" s="402" t="s">
        <v>2283</v>
      </c>
      <c r="I571" s="395"/>
      <c r="J571" s="395"/>
      <c r="K571" s="408">
        <f t="shared" si="30"/>
        <v>0</v>
      </c>
      <c r="L571" s="408">
        <v>0</v>
      </c>
      <c r="M571" s="408"/>
      <c r="N571" s="408">
        <v>0</v>
      </c>
      <c r="O571" s="464">
        <f t="shared" si="34"/>
        <v>0</v>
      </c>
    </row>
    <row r="572" spans="1:15">
      <c r="A572" s="187">
        <v>320</v>
      </c>
      <c r="B572" s="395">
        <v>200</v>
      </c>
      <c r="C572" s="395">
        <v>202</v>
      </c>
      <c r="D572" s="186">
        <v>302</v>
      </c>
      <c r="E572" s="186">
        <v>0</v>
      </c>
      <c r="F572" s="186">
        <v>0</v>
      </c>
      <c r="G572" s="421" t="s">
        <v>2299</v>
      </c>
      <c r="H572" s="402" t="s">
        <v>2285</v>
      </c>
      <c r="I572" s="395"/>
      <c r="J572" s="395"/>
      <c r="K572" s="408">
        <f t="shared" si="30"/>
        <v>0</v>
      </c>
      <c r="L572" s="408">
        <v>0</v>
      </c>
      <c r="M572" s="408"/>
      <c r="N572" s="408">
        <v>0</v>
      </c>
      <c r="O572" s="464">
        <f t="shared" si="34"/>
        <v>0</v>
      </c>
    </row>
    <row r="573" spans="1:15">
      <c r="A573" s="187">
        <v>320</v>
      </c>
      <c r="B573" s="395">
        <v>200</v>
      </c>
      <c r="C573" s="395">
        <v>202</v>
      </c>
      <c r="D573" s="186">
        <v>400</v>
      </c>
      <c r="E573" s="186">
        <v>0</v>
      </c>
      <c r="F573" s="186">
        <v>0</v>
      </c>
      <c r="G573" s="421" t="s">
        <v>2300</v>
      </c>
      <c r="H573" s="402" t="s">
        <v>1148</v>
      </c>
      <c r="I573" s="395"/>
      <c r="J573" s="395"/>
      <c r="K573" s="408">
        <f t="shared" si="30"/>
        <v>0</v>
      </c>
      <c r="L573" s="408">
        <v>0</v>
      </c>
      <c r="M573" s="408"/>
      <c r="N573" s="408">
        <v>0</v>
      </c>
      <c r="O573" s="464">
        <f t="shared" si="34"/>
        <v>0</v>
      </c>
    </row>
    <row r="574" spans="1:15">
      <c r="A574" s="187">
        <v>320</v>
      </c>
      <c r="B574" s="395">
        <v>200</v>
      </c>
      <c r="C574" s="395">
        <v>202</v>
      </c>
      <c r="D574" s="186">
        <v>500</v>
      </c>
      <c r="E574" s="186">
        <v>0</v>
      </c>
      <c r="F574" s="186">
        <v>0</v>
      </c>
      <c r="G574" s="421" t="s">
        <v>2301</v>
      </c>
      <c r="H574" s="402" t="s">
        <v>1135</v>
      </c>
      <c r="I574" s="395"/>
      <c r="J574" s="395"/>
      <c r="K574" s="408">
        <f t="shared" si="30"/>
        <v>0</v>
      </c>
      <c r="L574" s="408">
        <v>0</v>
      </c>
      <c r="M574" s="408"/>
      <c r="N574" s="408">
        <v>0</v>
      </c>
      <c r="O574" s="464">
        <f t="shared" si="34"/>
        <v>0</v>
      </c>
    </row>
    <row r="575" spans="1:15">
      <c r="A575" s="187">
        <v>320</v>
      </c>
      <c r="B575" s="395">
        <v>200</v>
      </c>
      <c r="C575" s="395">
        <v>202</v>
      </c>
      <c r="D575" s="186">
        <v>600</v>
      </c>
      <c r="E575" s="186">
        <v>0</v>
      </c>
      <c r="F575" s="186">
        <v>0</v>
      </c>
      <c r="G575" s="421" t="s">
        <v>2302</v>
      </c>
      <c r="H575" s="402" t="s">
        <v>1118</v>
      </c>
      <c r="I575" s="395"/>
      <c r="J575" s="395"/>
      <c r="K575" s="408">
        <f t="shared" si="30"/>
        <v>0</v>
      </c>
      <c r="L575" s="408">
        <v>0</v>
      </c>
      <c r="M575" s="408"/>
      <c r="N575" s="408">
        <v>0</v>
      </c>
      <c r="O575" s="464">
        <f t="shared" si="34"/>
        <v>0</v>
      </c>
    </row>
    <row r="576" spans="1:15">
      <c r="A576" s="187">
        <v>320</v>
      </c>
      <c r="B576" s="395">
        <v>200</v>
      </c>
      <c r="C576" s="395">
        <v>202</v>
      </c>
      <c r="D576" s="186">
        <v>600</v>
      </c>
      <c r="E576" s="186">
        <v>5</v>
      </c>
      <c r="F576" s="186">
        <v>0</v>
      </c>
      <c r="G576" s="421" t="s">
        <v>2303</v>
      </c>
      <c r="H576" s="402" t="s">
        <v>1119</v>
      </c>
      <c r="I576" s="395"/>
      <c r="J576" s="395"/>
      <c r="K576" s="408">
        <f t="shared" si="30"/>
        <v>0</v>
      </c>
      <c r="L576" s="408">
        <v>0</v>
      </c>
      <c r="M576" s="408"/>
      <c r="N576" s="408">
        <v>0</v>
      </c>
      <c r="O576" s="464">
        <f t="shared" si="34"/>
        <v>0</v>
      </c>
    </row>
    <row r="577" spans="1:15">
      <c r="A577" s="187">
        <v>320</v>
      </c>
      <c r="B577" s="395">
        <v>200</v>
      </c>
      <c r="C577" s="395">
        <v>202</v>
      </c>
      <c r="D577" s="186">
        <v>600</v>
      </c>
      <c r="E577" s="186">
        <v>10</v>
      </c>
      <c r="F577" s="186">
        <v>0</v>
      </c>
      <c r="G577" s="421" t="s">
        <v>2304</v>
      </c>
      <c r="H577" s="402" t="s">
        <v>1120</v>
      </c>
      <c r="I577" s="395"/>
      <c r="J577" s="395"/>
      <c r="K577" s="408">
        <f t="shared" si="30"/>
        <v>0</v>
      </c>
      <c r="L577" s="408">
        <v>0</v>
      </c>
      <c r="M577" s="408"/>
      <c r="N577" s="408">
        <v>0</v>
      </c>
      <c r="O577" s="464">
        <f t="shared" si="34"/>
        <v>0</v>
      </c>
    </row>
    <row r="578" spans="1:15">
      <c r="A578" s="187">
        <v>320</v>
      </c>
      <c r="B578" s="395">
        <v>200</v>
      </c>
      <c r="C578" s="395">
        <v>202</v>
      </c>
      <c r="D578" s="186">
        <v>600</v>
      </c>
      <c r="E578" s="186">
        <v>15</v>
      </c>
      <c r="F578" s="186">
        <v>0</v>
      </c>
      <c r="G578" s="421" t="s">
        <v>2305</v>
      </c>
      <c r="H578" s="402" t="s">
        <v>1149</v>
      </c>
      <c r="I578" s="395"/>
      <c r="J578" s="395"/>
      <c r="K578" s="408">
        <f t="shared" si="30"/>
        <v>17.2</v>
      </c>
      <c r="L578" s="408">
        <v>17.2</v>
      </c>
      <c r="M578" s="408"/>
      <c r="N578" s="408">
        <v>392.78</v>
      </c>
      <c r="O578" s="464">
        <f t="shared" si="34"/>
        <v>-375.58</v>
      </c>
    </row>
    <row r="579" spans="1:15">
      <c r="A579" s="187">
        <v>320</v>
      </c>
      <c r="B579" s="395">
        <v>200</v>
      </c>
      <c r="C579" s="395">
        <v>202</v>
      </c>
      <c r="D579" s="186">
        <v>700</v>
      </c>
      <c r="E579" s="186">
        <v>0</v>
      </c>
      <c r="F579" s="186">
        <v>0</v>
      </c>
      <c r="G579" s="421" t="s">
        <v>2306</v>
      </c>
      <c r="H579" s="402" t="s">
        <v>1138</v>
      </c>
      <c r="I579" s="395"/>
      <c r="J579" s="395"/>
      <c r="K579" s="408">
        <f t="shared" si="30"/>
        <v>182178.57</v>
      </c>
      <c r="L579" s="408">
        <v>182178.57</v>
      </c>
      <c r="M579" s="408"/>
      <c r="N579" s="408">
        <v>160109.57</v>
      </c>
      <c r="O579" s="464">
        <f t="shared" si="34"/>
        <v>22069</v>
      </c>
    </row>
    <row r="580" spans="1:15">
      <c r="A580" s="187">
        <v>320</v>
      </c>
      <c r="B580" s="395">
        <v>200</v>
      </c>
      <c r="C580" s="186">
        <v>300</v>
      </c>
      <c r="D580" s="186">
        <v>0</v>
      </c>
      <c r="E580" s="186">
        <v>0</v>
      </c>
      <c r="F580" s="186">
        <v>0</v>
      </c>
      <c r="G580" s="402" t="s">
        <v>2861</v>
      </c>
      <c r="H580" s="402" t="s">
        <v>1152</v>
      </c>
      <c r="I580" s="395" t="s">
        <v>1153</v>
      </c>
      <c r="J580" s="395"/>
      <c r="K580" s="408">
        <f t="shared" si="30"/>
        <v>0</v>
      </c>
      <c r="L580" s="408">
        <v>0</v>
      </c>
      <c r="M580" s="408"/>
      <c r="N580" s="408">
        <v>0</v>
      </c>
      <c r="O580" s="464">
        <f t="shared" si="34"/>
        <v>0</v>
      </c>
    </row>
    <row r="581" spans="1:15">
      <c r="A581" s="184">
        <v>325</v>
      </c>
      <c r="B581" s="57">
        <v>0</v>
      </c>
      <c r="C581" s="57">
        <v>0</v>
      </c>
      <c r="D581" s="57">
        <v>0</v>
      </c>
      <c r="E581" s="57">
        <v>0</v>
      </c>
      <c r="F581" s="57">
        <v>0</v>
      </c>
      <c r="G581" s="413">
        <v>325</v>
      </c>
      <c r="H581" s="413" t="s">
        <v>1154</v>
      </c>
      <c r="I581" s="57" t="s">
        <v>1155</v>
      </c>
      <c r="J581" s="57"/>
      <c r="K581" s="409">
        <f t="shared" si="30"/>
        <v>0</v>
      </c>
      <c r="L581" s="409">
        <v>0</v>
      </c>
      <c r="M581" s="409"/>
      <c r="N581" s="409">
        <v>0</v>
      </c>
      <c r="O581" s="465"/>
    </row>
    <row r="582" spans="1:15">
      <c r="A582" s="187">
        <v>325</v>
      </c>
      <c r="B582" s="395">
        <v>100</v>
      </c>
      <c r="C582" s="395">
        <v>0</v>
      </c>
      <c r="D582" s="395">
        <v>0</v>
      </c>
      <c r="E582" s="395">
        <v>0</v>
      </c>
      <c r="F582" s="395">
        <v>0</v>
      </c>
      <c r="G582" s="403" t="s">
        <v>2862</v>
      </c>
      <c r="H582" s="403" t="s">
        <v>1156</v>
      </c>
      <c r="I582" s="395" t="s">
        <v>1157</v>
      </c>
      <c r="J582" s="394"/>
      <c r="K582" s="409">
        <f t="shared" si="30"/>
        <v>0</v>
      </c>
      <c r="L582" s="409">
        <v>0</v>
      </c>
      <c r="M582" s="409"/>
      <c r="N582" s="409">
        <v>0</v>
      </c>
      <c r="O582" s="465"/>
    </row>
    <row r="583" spans="1:15" ht="25.5">
      <c r="A583" s="187">
        <v>325</v>
      </c>
      <c r="B583" s="395">
        <v>100</v>
      </c>
      <c r="C583" s="395">
        <v>100</v>
      </c>
      <c r="D583" s="395">
        <v>0</v>
      </c>
      <c r="E583" s="395">
        <v>0</v>
      </c>
      <c r="F583" s="395">
        <v>0</v>
      </c>
      <c r="G583" s="403" t="s">
        <v>2863</v>
      </c>
      <c r="H583" s="403" t="s">
        <v>1158</v>
      </c>
      <c r="I583" s="395" t="s">
        <v>1159</v>
      </c>
      <c r="J583" s="394"/>
      <c r="K583" s="409">
        <f t="shared" ref="K583:K646" si="35">+L583+M583</f>
        <v>0</v>
      </c>
      <c r="L583" s="409">
        <v>0</v>
      </c>
      <c r="M583" s="409"/>
      <c r="N583" s="409">
        <v>0</v>
      </c>
      <c r="O583" s="465"/>
    </row>
    <row r="584" spans="1:15">
      <c r="A584" s="187">
        <v>325</v>
      </c>
      <c r="B584" s="395">
        <v>100</v>
      </c>
      <c r="C584" s="395">
        <v>100</v>
      </c>
      <c r="D584" s="186">
        <v>100</v>
      </c>
      <c r="E584" s="186">
        <v>0</v>
      </c>
      <c r="F584" s="186">
        <v>0</v>
      </c>
      <c r="G584" s="421" t="s">
        <v>2864</v>
      </c>
      <c r="H584" s="402" t="s">
        <v>1110</v>
      </c>
      <c r="I584" s="395"/>
      <c r="J584" s="395"/>
      <c r="K584" s="408">
        <f t="shared" si="35"/>
        <v>47313.89</v>
      </c>
      <c r="L584" s="408">
        <v>47313.89</v>
      </c>
      <c r="M584" s="408"/>
      <c r="N584" s="408">
        <v>63287.41</v>
      </c>
      <c r="O584" s="464">
        <f>+K584-N584</f>
        <v>-15973.520000000004</v>
      </c>
    </row>
    <row r="585" spans="1:15">
      <c r="A585" s="187">
        <v>325</v>
      </c>
      <c r="B585" s="395">
        <v>100</v>
      </c>
      <c r="C585" s="395">
        <v>100</v>
      </c>
      <c r="D585" s="186">
        <v>200</v>
      </c>
      <c r="E585" s="186">
        <v>0</v>
      </c>
      <c r="F585" s="186">
        <v>0</v>
      </c>
      <c r="G585" s="421" t="s">
        <v>2865</v>
      </c>
      <c r="H585" s="402" t="s">
        <v>1111</v>
      </c>
      <c r="I585" s="395"/>
      <c r="J585" s="395"/>
      <c r="K585" s="408">
        <f t="shared" si="35"/>
        <v>59260.09</v>
      </c>
      <c r="L585" s="408">
        <v>59260.09</v>
      </c>
      <c r="M585" s="408"/>
      <c r="N585" s="408">
        <v>30752.44</v>
      </c>
      <c r="O585" s="464">
        <f>+K585-N585</f>
        <v>28507.649999999998</v>
      </c>
    </row>
    <row r="586" spans="1:15">
      <c r="A586" s="187">
        <v>325</v>
      </c>
      <c r="B586" s="395">
        <v>100</v>
      </c>
      <c r="C586" s="395">
        <v>100</v>
      </c>
      <c r="D586" s="186">
        <v>300</v>
      </c>
      <c r="E586" s="186">
        <v>0</v>
      </c>
      <c r="F586" s="186">
        <v>0</v>
      </c>
      <c r="G586" s="421" t="s">
        <v>2866</v>
      </c>
      <c r="H586" s="402" t="s">
        <v>1134</v>
      </c>
      <c r="I586" s="395"/>
      <c r="J586" s="395"/>
      <c r="K586" s="408">
        <f t="shared" si="35"/>
        <v>17630.66</v>
      </c>
      <c r="L586" s="408">
        <v>17630.66</v>
      </c>
      <c r="M586" s="408"/>
      <c r="N586" s="408">
        <v>8213.9500000000007</v>
      </c>
      <c r="O586" s="464">
        <f>+K586-N586</f>
        <v>9416.7099999999991</v>
      </c>
    </row>
    <row r="587" spans="1:15">
      <c r="A587" s="187">
        <v>325</v>
      </c>
      <c r="B587" s="395">
        <v>100</v>
      </c>
      <c r="C587" s="395">
        <v>100</v>
      </c>
      <c r="D587" s="186">
        <v>400</v>
      </c>
      <c r="E587" s="186">
        <v>0</v>
      </c>
      <c r="F587" s="186">
        <v>0</v>
      </c>
      <c r="G587" s="421" t="s">
        <v>2867</v>
      </c>
      <c r="H587" s="402" t="s">
        <v>1135</v>
      </c>
      <c r="I587" s="395"/>
      <c r="J587" s="395"/>
      <c r="K587" s="408">
        <f t="shared" si="35"/>
        <v>556.42285714285708</v>
      </c>
      <c r="L587" s="408">
        <v>556.42285714285708</v>
      </c>
      <c r="M587" s="408"/>
      <c r="N587" s="408">
        <v>556.42285714285708</v>
      </c>
      <c r="O587" s="464">
        <f>+K587-N587</f>
        <v>0</v>
      </c>
    </row>
    <row r="588" spans="1:15">
      <c r="A588" s="187">
        <v>325</v>
      </c>
      <c r="B588" s="395">
        <v>100</v>
      </c>
      <c r="C588" s="395">
        <v>100</v>
      </c>
      <c r="D588" s="395">
        <v>500</v>
      </c>
      <c r="E588" s="395">
        <v>0</v>
      </c>
      <c r="F588" s="395">
        <v>0</v>
      </c>
      <c r="G588" s="422" t="s">
        <v>2868</v>
      </c>
      <c r="H588" s="403" t="s">
        <v>1118</v>
      </c>
      <c r="I588" s="395"/>
      <c r="J588" s="394"/>
      <c r="K588" s="409">
        <f t="shared" si="35"/>
        <v>0</v>
      </c>
      <c r="L588" s="409">
        <v>0</v>
      </c>
      <c r="M588" s="409"/>
      <c r="N588" s="409">
        <v>0</v>
      </c>
      <c r="O588" s="465"/>
    </row>
    <row r="589" spans="1:15">
      <c r="A589" s="187">
        <v>325</v>
      </c>
      <c r="B589" s="395">
        <v>100</v>
      </c>
      <c r="C589" s="395">
        <v>100</v>
      </c>
      <c r="D589" s="395">
        <v>500</v>
      </c>
      <c r="E589" s="186">
        <v>5</v>
      </c>
      <c r="F589" s="186">
        <v>0</v>
      </c>
      <c r="G589" s="421" t="s">
        <v>2869</v>
      </c>
      <c r="H589" s="402" t="s">
        <v>1119</v>
      </c>
      <c r="I589" s="395"/>
      <c r="J589" s="395"/>
      <c r="K589" s="408">
        <f t="shared" si="35"/>
        <v>0</v>
      </c>
      <c r="L589" s="408">
        <v>0</v>
      </c>
      <c r="M589" s="408"/>
      <c r="N589" s="408">
        <v>0</v>
      </c>
      <c r="O589" s="464">
        <f>+K589-N589</f>
        <v>0</v>
      </c>
    </row>
    <row r="590" spans="1:15">
      <c r="A590" s="187">
        <v>325</v>
      </c>
      <c r="B590" s="395">
        <v>100</v>
      </c>
      <c r="C590" s="395">
        <v>100</v>
      </c>
      <c r="D590" s="395">
        <v>500</v>
      </c>
      <c r="E590" s="186">
        <v>10</v>
      </c>
      <c r="F590" s="186">
        <v>0</v>
      </c>
      <c r="G590" s="421" t="s">
        <v>2870</v>
      </c>
      <c r="H590" s="402" t="s">
        <v>1120</v>
      </c>
      <c r="I590" s="395"/>
      <c r="J590" s="395"/>
      <c r="K590" s="408">
        <f t="shared" si="35"/>
        <v>0</v>
      </c>
      <c r="L590" s="408">
        <v>0</v>
      </c>
      <c r="M590" s="408"/>
      <c r="N590" s="408">
        <v>0</v>
      </c>
      <c r="O590" s="464">
        <f>+K590-N590</f>
        <v>0</v>
      </c>
    </row>
    <row r="591" spans="1:15" ht="25.5">
      <c r="A591" s="187">
        <v>325</v>
      </c>
      <c r="B591" s="395">
        <v>100</v>
      </c>
      <c r="C591" s="395">
        <v>100</v>
      </c>
      <c r="D591" s="395">
        <v>500</v>
      </c>
      <c r="E591" s="186">
        <v>15</v>
      </c>
      <c r="F591" s="186">
        <v>0</v>
      </c>
      <c r="G591" s="421" t="s">
        <v>2871</v>
      </c>
      <c r="H591" s="402" t="s">
        <v>1160</v>
      </c>
      <c r="I591" s="395"/>
      <c r="J591" s="395"/>
      <c r="K591" s="408">
        <f t="shared" si="35"/>
        <v>4372</v>
      </c>
      <c r="L591" s="408">
        <v>4372</v>
      </c>
      <c r="M591" s="408"/>
      <c r="N591" s="408">
        <v>8372.7999999999993</v>
      </c>
      <c r="O591" s="464">
        <f>+K591-N591</f>
        <v>-4000.7999999999993</v>
      </c>
    </row>
    <row r="592" spans="1:15">
      <c r="A592" s="187">
        <v>325</v>
      </c>
      <c r="B592" s="395">
        <v>100</v>
      </c>
      <c r="C592" s="395">
        <v>100</v>
      </c>
      <c r="D592" s="186">
        <v>900</v>
      </c>
      <c r="E592" s="186">
        <v>0</v>
      </c>
      <c r="F592" s="186">
        <v>0</v>
      </c>
      <c r="G592" s="421" t="s">
        <v>2872</v>
      </c>
      <c r="H592" s="402" t="s">
        <v>1138</v>
      </c>
      <c r="I592" s="395"/>
      <c r="J592" s="395"/>
      <c r="K592" s="408">
        <f t="shared" si="35"/>
        <v>36702.57</v>
      </c>
      <c r="L592" s="408">
        <v>36702.57</v>
      </c>
      <c r="M592" s="408"/>
      <c r="N592" s="408">
        <v>32035.51</v>
      </c>
      <c r="O592" s="464">
        <f>+K592-N592</f>
        <v>4667.0600000000013</v>
      </c>
    </row>
    <row r="593" spans="1:15" ht="25.5">
      <c r="A593" s="187">
        <v>325</v>
      </c>
      <c r="B593" s="395">
        <v>100</v>
      </c>
      <c r="C593" s="395">
        <v>200</v>
      </c>
      <c r="D593" s="395">
        <v>0</v>
      </c>
      <c r="E593" s="395">
        <v>0</v>
      </c>
      <c r="F593" s="395">
        <v>0</v>
      </c>
      <c r="G593" s="403" t="s">
        <v>2873</v>
      </c>
      <c r="H593" s="403" t="s">
        <v>1161</v>
      </c>
      <c r="I593" s="395" t="s">
        <v>1162</v>
      </c>
      <c r="J593" s="394"/>
      <c r="K593" s="409">
        <f t="shared" si="35"/>
        <v>0</v>
      </c>
      <c r="L593" s="409">
        <v>0</v>
      </c>
      <c r="M593" s="409"/>
      <c r="N593" s="409">
        <v>0</v>
      </c>
      <c r="O593" s="465"/>
    </row>
    <row r="594" spans="1:15">
      <c r="A594" s="187">
        <v>325</v>
      </c>
      <c r="B594" s="395">
        <v>100</v>
      </c>
      <c r="C594" s="395">
        <v>200</v>
      </c>
      <c r="D594" s="186">
        <v>100</v>
      </c>
      <c r="E594" s="186">
        <v>0</v>
      </c>
      <c r="F594" s="186">
        <v>0</v>
      </c>
      <c r="G594" s="421" t="s">
        <v>2874</v>
      </c>
      <c r="H594" s="402" t="s">
        <v>1110</v>
      </c>
      <c r="I594" s="395"/>
      <c r="J594" s="395"/>
      <c r="K594" s="408">
        <f t="shared" si="35"/>
        <v>0</v>
      </c>
      <c r="L594" s="408">
        <v>0</v>
      </c>
      <c r="M594" s="408"/>
      <c r="N594" s="408">
        <v>20579.68</v>
      </c>
      <c r="O594" s="464">
        <f>+K594-N594</f>
        <v>-20579.68</v>
      </c>
    </row>
    <row r="595" spans="1:15">
      <c r="A595" s="187">
        <v>325</v>
      </c>
      <c r="B595" s="395">
        <v>100</v>
      </c>
      <c r="C595" s="395">
        <v>200</v>
      </c>
      <c r="D595" s="186">
        <v>200</v>
      </c>
      <c r="E595" s="186">
        <v>0</v>
      </c>
      <c r="F595" s="186">
        <v>0</v>
      </c>
      <c r="G595" s="421" t="s">
        <v>2875</v>
      </c>
      <c r="H595" s="402" t="s">
        <v>1111</v>
      </c>
      <c r="I595" s="395"/>
      <c r="J595" s="395"/>
      <c r="K595" s="408">
        <f t="shared" si="35"/>
        <v>0</v>
      </c>
      <c r="L595" s="408">
        <v>0</v>
      </c>
      <c r="M595" s="408"/>
      <c r="N595" s="408">
        <v>2108.34</v>
      </c>
      <c r="O595" s="464">
        <f>+K595-N595</f>
        <v>-2108.34</v>
      </c>
    </row>
    <row r="596" spans="1:15">
      <c r="A596" s="187">
        <v>325</v>
      </c>
      <c r="B596" s="395">
        <v>100</v>
      </c>
      <c r="C596" s="395">
        <v>200</v>
      </c>
      <c r="D596" s="186">
        <v>300</v>
      </c>
      <c r="E596" s="186">
        <v>0</v>
      </c>
      <c r="F596" s="186">
        <v>0</v>
      </c>
      <c r="G596" s="421" t="s">
        <v>2876</v>
      </c>
      <c r="H596" s="402" t="s">
        <v>1134</v>
      </c>
      <c r="I596" s="395"/>
      <c r="J596" s="395"/>
      <c r="K596" s="408">
        <f t="shared" si="35"/>
        <v>0</v>
      </c>
      <c r="L596" s="408">
        <v>0</v>
      </c>
      <c r="M596" s="408"/>
      <c r="N596" s="408">
        <v>382.97</v>
      </c>
      <c r="O596" s="464">
        <f>+K596-N596</f>
        <v>-382.97</v>
      </c>
    </row>
    <row r="597" spans="1:15">
      <c r="A597" s="187">
        <v>325</v>
      </c>
      <c r="B597" s="395">
        <v>100</v>
      </c>
      <c r="C597" s="395">
        <v>200</v>
      </c>
      <c r="D597" s="186">
        <v>400</v>
      </c>
      <c r="E597" s="186">
        <v>0</v>
      </c>
      <c r="F597" s="186">
        <v>0</v>
      </c>
      <c r="G597" s="421" t="s">
        <v>2877</v>
      </c>
      <c r="H597" s="402" t="s">
        <v>1135</v>
      </c>
      <c r="I597" s="395"/>
      <c r="J597" s="395"/>
      <c r="K597" s="408">
        <f t="shared" si="35"/>
        <v>0</v>
      </c>
      <c r="L597" s="408">
        <v>0</v>
      </c>
      <c r="M597" s="408"/>
      <c r="N597" s="408">
        <v>0</v>
      </c>
      <c r="O597" s="464">
        <f>+K597-N597</f>
        <v>0</v>
      </c>
    </row>
    <row r="598" spans="1:15">
      <c r="A598" s="187">
        <v>325</v>
      </c>
      <c r="B598" s="395">
        <v>100</v>
      </c>
      <c r="C598" s="395">
        <v>200</v>
      </c>
      <c r="D598" s="395">
        <v>500</v>
      </c>
      <c r="E598" s="395">
        <v>0</v>
      </c>
      <c r="F598" s="395">
        <v>0</v>
      </c>
      <c r="G598" s="422" t="s">
        <v>2878</v>
      </c>
      <c r="H598" s="403" t="s">
        <v>1118</v>
      </c>
      <c r="I598" s="395"/>
      <c r="J598" s="394"/>
      <c r="K598" s="409">
        <f t="shared" si="35"/>
        <v>0</v>
      </c>
      <c r="L598" s="409">
        <v>0</v>
      </c>
      <c r="M598" s="409"/>
      <c r="N598" s="409">
        <v>0</v>
      </c>
      <c r="O598" s="465"/>
    </row>
    <row r="599" spans="1:15">
      <c r="A599" s="187">
        <v>325</v>
      </c>
      <c r="B599" s="395">
        <v>100</v>
      </c>
      <c r="C599" s="395">
        <v>200</v>
      </c>
      <c r="D599" s="395">
        <v>500</v>
      </c>
      <c r="E599" s="186">
        <v>5</v>
      </c>
      <c r="F599" s="186">
        <v>0</v>
      </c>
      <c r="G599" s="421" t="s">
        <v>2879</v>
      </c>
      <c r="H599" s="402" t="s">
        <v>1119</v>
      </c>
      <c r="I599" s="395"/>
      <c r="J599" s="395"/>
      <c r="K599" s="408">
        <f t="shared" si="35"/>
        <v>0</v>
      </c>
      <c r="L599" s="408">
        <v>0</v>
      </c>
      <c r="M599" s="408"/>
      <c r="N599" s="408">
        <v>0</v>
      </c>
      <c r="O599" s="464">
        <f>+K599-N599</f>
        <v>0</v>
      </c>
    </row>
    <row r="600" spans="1:15">
      <c r="A600" s="187">
        <v>325</v>
      </c>
      <c r="B600" s="395">
        <v>100</v>
      </c>
      <c r="C600" s="395">
        <v>200</v>
      </c>
      <c r="D600" s="395">
        <v>500</v>
      </c>
      <c r="E600" s="186">
        <v>10</v>
      </c>
      <c r="F600" s="186">
        <v>0</v>
      </c>
      <c r="G600" s="421" t="s">
        <v>2880</v>
      </c>
      <c r="H600" s="402" t="s">
        <v>1120</v>
      </c>
      <c r="I600" s="395"/>
      <c r="J600" s="395"/>
      <c r="K600" s="408">
        <f t="shared" si="35"/>
        <v>0</v>
      </c>
      <c r="L600" s="408">
        <v>0</v>
      </c>
      <c r="M600" s="408"/>
      <c r="N600" s="408">
        <v>0</v>
      </c>
      <c r="O600" s="464">
        <f>+K600-N600</f>
        <v>0</v>
      </c>
    </row>
    <row r="601" spans="1:15" ht="25.5">
      <c r="A601" s="187">
        <v>325</v>
      </c>
      <c r="B601" s="395">
        <v>100</v>
      </c>
      <c r="C601" s="395">
        <v>200</v>
      </c>
      <c r="D601" s="395">
        <v>500</v>
      </c>
      <c r="E601" s="186">
        <v>15</v>
      </c>
      <c r="F601" s="186">
        <v>0</v>
      </c>
      <c r="G601" s="421" t="s">
        <v>2881</v>
      </c>
      <c r="H601" s="402" t="s">
        <v>1160</v>
      </c>
      <c r="I601" s="395"/>
      <c r="J601" s="395"/>
      <c r="K601" s="408">
        <f t="shared" si="35"/>
        <v>0</v>
      </c>
      <c r="L601" s="408">
        <v>0</v>
      </c>
      <c r="M601" s="408"/>
      <c r="N601" s="408">
        <v>365.32</v>
      </c>
      <c r="O601" s="464">
        <f>+K601-N601</f>
        <v>-365.32</v>
      </c>
    </row>
    <row r="602" spans="1:15">
      <c r="A602" s="187">
        <v>325</v>
      </c>
      <c r="B602" s="395">
        <v>100</v>
      </c>
      <c r="C602" s="395">
        <v>200</v>
      </c>
      <c r="D602" s="186">
        <v>900</v>
      </c>
      <c r="E602" s="186">
        <v>0</v>
      </c>
      <c r="F602" s="186">
        <v>0</v>
      </c>
      <c r="G602" s="421" t="s">
        <v>2882</v>
      </c>
      <c r="H602" s="402" t="s">
        <v>1138</v>
      </c>
      <c r="I602" s="395"/>
      <c r="J602" s="395"/>
      <c r="K602" s="408">
        <f t="shared" si="35"/>
        <v>0</v>
      </c>
      <c r="L602" s="408">
        <v>0</v>
      </c>
      <c r="M602" s="408"/>
      <c r="N602" s="408">
        <v>7001.09</v>
      </c>
      <c r="O602" s="464">
        <f>+K602-N602</f>
        <v>-7001.09</v>
      </c>
    </row>
    <row r="603" spans="1:15">
      <c r="A603" s="187">
        <v>325</v>
      </c>
      <c r="B603" s="395">
        <v>100</v>
      </c>
      <c r="C603" s="186">
        <v>300</v>
      </c>
      <c r="D603" s="186">
        <v>0</v>
      </c>
      <c r="E603" s="186">
        <v>0</v>
      </c>
      <c r="F603" s="186">
        <v>0</v>
      </c>
      <c r="G603" s="403" t="s">
        <v>2883</v>
      </c>
      <c r="H603" s="403" t="s">
        <v>1163</v>
      </c>
      <c r="I603" s="395" t="s">
        <v>1164</v>
      </c>
      <c r="J603" s="395"/>
      <c r="K603" s="408">
        <f t="shared" si="35"/>
        <v>0</v>
      </c>
      <c r="L603" s="408">
        <v>0</v>
      </c>
      <c r="M603" s="408"/>
      <c r="N603" s="408">
        <v>0</v>
      </c>
      <c r="O603" s="464">
        <f>+K603-N603</f>
        <v>0</v>
      </c>
    </row>
    <row r="604" spans="1:15">
      <c r="A604" s="187">
        <v>325</v>
      </c>
      <c r="B604" s="395">
        <v>200</v>
      </c>
      <c r="C604" s="395">
        <v>0</v>
      </c>
      <c r="D604" s="395">
        <v>0</v>
      </c>
      <c r="E604" s="395">
        <v>0</v>
      </c>
      <c r="F604" s="395">
        <v>0</v>
      </c>
      <c r="G604" s="403" t="s">
        <v>2884</v>
      </c>
      <c r="H604" s="403" t="s">
        <v>1165</v>
      </c>
      <c r="I604" s="395" t="s">
        <v>1166</v>
      </c>
      <c r="J604" s="394"/>
      <c r="K604" s="409">
        <f t="shared" si="35"/>
        <v>0</v>
      </c>
      <c r="L604" s="409">
        <v>0</v>
      </c>
      <c r="M604" s="409"/>
      <c r="N604" s="409">
        <v>0</v>
      </c>
      <c r="O604" s="465"/>
    </row>
    <row r="605" spans="1:15" ht="25.5">
      <c r="A605" s="187">
        <v>325</v>
      </c>
      <c r="B605" s="395">
        <v>200</v>
      </c>
      <c r="C605" s="395">
        <v>100</v>
      </c>
      <c r="D605" s="395">
        <v>0</v>
      </c>
      <c r="E605" s="395">
        <v>0</v>
      </c>
      <c r="F605" s="395">
        <v>0</v>
      </c>
      <c r="G605" s="403" t="s">
        <v>2885</v>
      </c>
      <c r="H605" s="403" t="s">
        <v>1167</v>
      </c>
      <c r="I605" s="395" t="s">
        <v>1168</v>
      </c>
      <c r="J605" s="394"/>
      <c r="K605" s="409">
        <f t="shared" si="35"/>
        <v>0</v>
      </c>
      <c r="L605" s="409">
        <v>0</v>
      </c>
      <c r="M605" s="409"/>
      <c r="N605" s="409">
        <v>0</v>
      </c>
      <c r="O605" s="465"/>
    </row>
    <row r="606" spans="1:15">
      <c r="A606" s="187">
        <v>325</v>
      </c>
      <c r="B606" s="395">
        <v>200</v>
      </c>
      <c r="C606" s="395">
        <v>100</v>
      </c>
      <c r="D606" s="186">
        <v>100</v>
      </c>
      <c r="E606" s="186">
        <v>0</v>
      </c>
      <c r="F606" s="186">
        <v>0</v>
      </c>
      <c r="G606" s="421" t="s">
        <v>2886</v>
      </c>
      <c r="H606" s="402" t="s">
        <v>1110</v>
      </c>
      <c r="I606" s="395"/>
      <c r="J606" s="395"/>
      <c r="K606" s="408">
        <f t="shared" si="35"/>
        <v>0</v>
      </c>
      <c r="L606" s="408">
        <v>0</v>
      </c>
      <c r="M606" s="408"/>
      <c r="N606" s="408">
        <v>0</v>
      </c>
      <c r="O606" s="464">
        <f t="shared" ref="O606:O612" si="36">+K606-N606</f>
        <v>0</v>
      </c>
    </row>
    <row r="607" spans="1:15">
      <c r="A607" s="187">
        <v>325</v>
      </c>
      <c r="B607" s="395">
        <v>200</v>
      </c>
      <c r="C607" s="395">
        <v>100</v>
      </c>
      <c r="D607" s="186">
        <v>200</v>
      </c>
      <c r="E607" s="186">
        <v>0</v>
      </c>
      <c r="F607" s="186">
        <v>0</v>
      </c>
      <c r="G607" s="421" t="s">
        <v>2887</v>
      </c>
      <c r="H607" s="402" t="s">
        <v>1146</v>
      </c>
      <c r="I607" s="395"/>
      <c r="J607" s="395"/>
      <c r="K607" s="408">
        <f t="shared" si="35"/>
        <v>0</v>
      </c>
      <c r="L607" s="408">
        <v>0</v>
      </c>
      <c r="M607" s="408"/>
      <c r="N607" s="408">
        <v>0</v>
      </c>
      <c r="O607" s="464">
        <f t="shared" si="36"/>
        <v>0</v>
      </c>
    </row>
    <row r="608" spans="1:15">
      <c r="A608" s="187">
        <v>325</v>
      </c>
      <c r="B608" s="395">
        <v>200</v>
      </c>
      <c r="C608" s="395">
        <v>100</v>
      </c>
      <c r="D608" s="186">
        <v>300</v>
      </c>
      <c r="E608" s="186">
        <v>0</v>
      </c>
      <c r="F608" s="186">
        <v>0</v>
      </c>
      <c r="G608" s="421" t="s">
        <v>2888</v>
      </c>
      <c r="H608" s="402" t="s">
        <v>1147</v>
      </c>
      <c r="I608" s="395"/>
      <c r="J608" s="395"/>
      <c r="K608" s="408">
        <f t="shared" si="35"/>
        <v>0</v>
      </c>
      <c r="L608" s="408">
        <v>0</v>
      </c>
      <c r="M608" s="408"/>
      <c r="N608" s="408">
        <v>0</v>
      </c>
      <c r="O608" s="464">
        <f t="shared" si="36"/>
        <v>0</v>
      </c>
    </row>
    <row r="609" spans="1:15">
      <c r="A609" s="187">
        <v>325</v>
      </c>
      <c r="B609" s="395">
        <v>200</v>
      </c>
      <c r="C609" s="395">
        <v>100</v>
      </c>
      <c r="D609" s="186">
        <v>301</v>
      </c>
      <c r="E609" s="186">
        <v>0</v>
      </c>
      <c r="F609" s="186">
        <v>0</v>
      </c>
      <c r="G609" s="421" t="s">
        <v>2307</v>
      </c>
      <c r="H609" s="402" t="s">
        <v>2272</v>
      </c>
      <c r="I609" s="395"/>
      <c r="J609" s="395"/>
      <c r="K609" s="408">
        <f t="shared" si="35"/>
        <v>0</v>
      </c>
      <c r="L609" s="408">
        <v>0</v>
      </c>
      <c r="M609" s="408"/>
      <c r="N609" s="408">
        <v>0</v>
      </c>
      <c r="O609" s="464">
        <f t="shared" si="36"/>
        <v>0</v>
      </c>
    </row>
    <row r="610" spans="1:15">
      <c r="A610" s="187">
        <v>325</v>
      </c>
      <c r="B610" s="395">
        <v>200</v>
      </c>
      <c r="C610" s="395">
        <v>100</v>
      </c>
      <c r="D610" s="186">
        <v>302</v>
      </c>
      <c r="E610" s="186">
        <v>0</v>
      </c>
      <c r="F610" s="186">
        <v>0</v>
      </c>
      <c r="G610" s="421" t="s">
        <v>2308</v>
      </c>
      <c r="H610" s="402" t="s">
        <v>2274</v>
      </c>
      <c r="I610" s="395"/>
      <c r="J610" s="395"/>
      <c r="K610" s="408">
        <f t="shared" si="35"/>
        <v>0</v>
      </c>
      <c r="L610" s="408">
        <v>0</v>
      </c>
      <c r="M610" s="408"/>
      <c r="N610" s="408">
        <v>0</v>
      </c>
      <c r="O610" s="464">
        <f t="shared" si="36"/>
        <v>0</v>
      </c>
    </row>
    <row r="611" spans="1:15">
      <c r="A611" s="187">
        <v>325</v>
      </c>
      <c r="B611" s="395">
        <v>200</v>
      </c>
      <c r="C611" s="395">
        <v>100</v>
      </c>
      <c r="D611" s="186">
        <v>400</v>
      </c>
      <c r="E611" s="186">
        <v>0</v>
      </c>
      <c r="F611" s="186">
        <v>0</v>
      </c>
      <c r="G611" s="421" t="s">
        <v>2889</v>
      </c>
      <c r="H611" s="402" t="s">
        <v>1148</v>
      </c>
      <c r="I611" s="395"/>
      <c r="J611" s="395"/>
      <c r="K611" s="408">
        <f t="shared" si="35"/>
        <v>0</v>
      </c>
      <c r="L611" s="408">
        <v>0</v>
      </c>
      <c r="M611" s="408"/>
      <c r="N611" s="408">
        <v>0</v>
      </c>
      <c r="O611" s="464">
        <f t="shared" si="36"/>
        <v>0</v>
      </c>
    </row>
    <row r="612" spans="1:15">
      <c r="A612" s="187">
        <v>325</v>
      </c>
      <c r="B612" s="395">
        <v>200</v>
      </c>
      <c r="C612" s="395">
        <v>100</v>
      </c>
      <c r="D612" s="186">
        <v>500</v>
      </c>
      <c r="E612" s="186">
        <v>0</v>
      </c>
      <c r="F612" s="186">
        <v>0</v>
      </c>
      <c r="G612" s="421" t="s">
        <v>2890</v>
      </c>
      <c r="H612" s="402" t="s">
        <v>1135</v>
      </c>
      <c r="I612" s="395"/>
      <c r="J612" s="395"/>
      <c r="K612" s="408">
        <f t="shared" si="35"/>
        <v>0</v>
      </c>
      <c r="L612" s="408">
        <v>0</v>
      </c>
      <c r="M612" s="408"/>
      <c r="N612" s="408">
        <v>0</v>
      </c>
      <c r="O612" s="464">
        <f t="shared" si="36"/>
        <v>0</v>
      </c>
    </row>
    <row r="613" spans="1:15">
      <c r="A613" s="187">
        <v>325</v>
      </c>
      <c r="B613" s="395">
        <v>200</v>
      </c>
      <c r="C613" s="395">
        <v>100</v>
      </c>
      <c r="D613" s="395">
        <v>600</v>
      </c>
      <c r="E613" s="395">
        <v>0</v>
      </c>
      <c r="F613" s="395">
        <v>0</v>
      </c>
      <c r="G613" s="422" t="s">
        <v>2891</v>
      </c>
      <c r="H613" s="403" t="s">
        <v>1118</v>
      </c>
      <c r="I613" s="395"/>
      <c r="J613" s="394"/>
      <c r="K613" s="409">
        <f t="shared" si="35"/>
        <v>0</v>
      </c>
      <c r="L613" s="409">
        <v>0</v>
      </c>
      <c r="M613" s="409"/>
      <c r="N613" s="409">
        <v>0</v>
      </c>
      <c r="O613" s="465"/>
    </row>
    <row r="614" spans="1:15">
      <c r="A614" s="187">
        <v>325</v>
      </c>
      <c r="B614" s="395">
        <v>200</v>
      </c>
      <c r="C614" s="395">
        <v>100</v>
      </c>
      <c r="D614" s="395">
        <v>600</v>
      </c>
      <c r="E614" s="186">
        <v>5</v>
      </c>
      <c r="F614" s="186">
        <v>0</v>
      </c>
      <c r="G614" s="421" t="s">
        <v>2892</v>
      </c>
      <c r="H614" s="402" t="s">
        <v>1119</v>
      </c>
      <c r="I614" s="395"/>
      <c r="J614" s="395"/>
      <c r="K614" s="408">
        <f t="shared" si="35"/>
        <v>0</v>
      </c>
      <c r="L614" s="408">
        <v>0</v>
      </c>
      <c r="M614" s="408"/>
      <c r="N614" s="408">
        <v>0</v>
      </c>
      <c r="O614" s="464">
        <f>+K614-N614</f>
        <v>0</v>
      </c>
    </row>
    <row r="615" spans="1:15">
      <c r="A615" s="187">
        <v>325</v>
      </c>
      <c r="B615" s="395">
        <v>200</v>
      </c>
      <c r="C615" s="395">
        <v>100</v>
      </c>
      <c r="D615" s="395">
        <v>600</v>
      </c>
      <c r="E615" s="186">
        <v>10</v>
      </c>
      <c r="F615" s="186">
        <v>0</v>
      </c>
      <c r="G615" s="421" t="s">
        <v>2893</v>
      </c>
      <c r="H615" s="402" t="s">
        <v>1120</v>
      </c>
      <c r="I615" s="395"/>
      <c r="J615" s="395"/>
      <c r="K615" s="408">
        <f t="shared" si="35"/>
        <v>0</v>
      </c>
      <c r="L615" s="408">
        <v>0</v>
      </c>
      <c r="M615" s="408"/>
      <c r="N615" s="408">
        <v>0</v>
      </c>
      <c r="O615" s="464">
        <f>+K615-N615</f>
        <v>0</v>
      </c>
    </row>
    <row r="616" spans="1:15">
      <c r="A616" s="187">
        <v>325</v>
      </c>
      <c r="B616" s="395">
        <v>200</v>
      </c>
      <c r="C616" s="395">
        <v>100</v>
      </c>
      <c r="D616" s="395">
        <v>600</v>
      </c>
      <c r="E616" s="186">
        <v>15</v>
      </c>
      <c r="F616" s="186">
        <v>0</v>
      </c>
      <c r="G616" s="421" t="s">
        <v>2894</v>
      </c>
      <c r="H616" s="402" t="s">
        <v>1149</v>
      </c>
      <c r="I616" s="395"/>
      <c r="J616" s="395"/>
      <c r="K616" s="408">
        <f t="shared" si="35"/>
        <v>0</v>
      </c>
      <c r="L616" s="408">
        <v>0</v>
      </c>
      <c r="M616" s="408"/>
      <c r="N616" s="408">
        <v>0</v>
      </c>
      <c r="O616" s="464">
        <f>+K616-N616</f>
        <v>0</v>
      </c>
    </row>
    <row r="617" spans="1:15">
      <c r="A617" s="187">
        <v>325</v>
      </c>
      <c r="B617" s="395">
        <v>200</v>
      </c>
      <c r="C617" s="395">
        <v>100</v>
      </c>
      <c r="D617" s="186">
        <v>900</v>
      </c>
      <c r="E617" s="186">
        <v>0</v>
      </c>
      <c r="F617" s="186">
        <v>0</v>
      </c>
      <c r="G617" s="421" t="s">
        <v>2895</v>
      </c>
      <c r="H617" s="402" t="s">
        <v>1138</v>
      </c>
      <c r="I617" s="395"/>
      <c r="J617" s="395"/>
      <c r="K617" s="408">
        <f t="shared" si="35"/>
        <v>0</v>
      </c>
      <c r="L617" s="408">
        <v>0</v>
      </c>
      <c r="M617" s="408"/>
      <c r="N617" s="408">
        <v>0</v>
      </c>
      <c r="O617" s="464">
        <f>+K617-N617</f>
        <v>0</v>
      </c>
    </row>
    <row r="618" spans="1:15" ht="25.5">
      <c r="A618" s="187">
        <v>325</v>
      </c>
      <c r="B618" s="395">
        <v>200</v>
      </c>
      <c r="C618" s="395">
        <v>200</v>
      </c>
      <c r="D618" s="395">
        <v>0</v>
      </c>
      <c r="E618" s="395">
        <v>0</v>
      </c>
      <c r="F618" s="395">
        <v>0</v>
      </c>
      <c r="G618" s="403" t="s">
        <v>2896</v>
      </c>
      <c r="H618" s="403" t="s">
        <v>1169</v>
      </c>
      <c r="I618" s="395" t="s">
        <v>1170</v>
      </c>
      <c r="J618" s="394"/>
      <c r="K618" s="409">
        <f t="shared" si="35"/>
        <v>0</v>
      </c>
      <c r="L618" s="409">
        <v>0</v>
      </c>
      <c r="M618" s="409"/>
      <c r="N618" s="409">
        <v>0</v>
      </c>
      <c r="O618" s="465"/>
    </row>
    <row r="619" spans="1:15">
      <c r="A619" s="187">
        <v>325</v>
      </c>
      <c r="B619" s="395">
        <v>200</v>
      </c>
      <c r="C619" s="395">
        <v>200</v>
      </c>
      <c r="D619" s="186">
        <v>100</v>
      </c>
      <c r="E619" s="186">
        <v>0</v>
      </c>
      <c r="F619" s="186">
        <v>0</v>
      </c>
      <c r="G619" s="421" t="s">
        <v>2897</v>
      </c>
      <c r="H619" s="402" t="s">
        <v>1110</v>
      </c>
      <c r="I619" s="395"/>
      <c r="J619" s="395"/>
      <c r="K619" s="408">
        <f t="shared" si="35"/>
        <v>0</v>
      </c>
      <c r="L619" s="408">
        <v>0</v>
      </c>
      <c r="M619" s="408"/>
      <c r="N619" s="408">
        <v>0</v>
      </c>
      <c r="O619" s="464">
        <f t="shared" ref="O619:O625" si="37">+K619-N619</f>
        <v>0</v>
      </c>
    </row>
    <row r="620" spans="1:15">
      <c r="A620" s="187">
        <v>325</v>
      </c>
      <c r="B620" s="395">
        <v>200</v>
      </c>
      <c r="C620" s="395">
        <v>200</v>
      </c>
      <c r="D620" s="186">
        <v>200</v>
      </c>
      <c r="E620" s="186">
        <v>0</v>
      </c>
      <c r="F620" s="186">
        <v>0</v>
      </c>
      <c r="G620" s="421" t="s">
        <v>2898</v>
      </c>
      <c r="H620" s="402" t="s">
        <v>1146</v>
      </c>
      <c r="I620" s="395"/>
      <c r="J620" s="395"/>
      <c r="K620" s="408">
        <f t="shared" si="35"/>
        <v>0</v>
      </c>
      <c r="L620" s="408">
        <v>0</v>
      </c>
      <c r="M620" s="408"/>
      <c r="N620" s="408">
        <v>0</v>
      </c>
      <c r="O620" s="464">
        <f t="shared" si="37"/>
        <v>0</v>
      </c>
    </row>
    <row r="621" spans="1:15">
      <c r="A621" s="187">
        <v>325</v>
      </c>
      <c r="B621" s="395">
        <v>200</v>
      </c>
      <c r="C621" s="395">
        <v>200</v>
      </c>
      <c r="D621" s="186">
        <v>300</v>
      </c>
      <c r="E621" s="186">
        <v>0</v>
      </c>
      <c r="F621" s="186">
        <v>0</v>
      </c>
      <c r="G621" s="421" t="s">
        <v>2899</v>
      </c>
      <c r="H621" s="402" t="s">
        <v>1147</v>
      </c>
      <c r="I621" s="395"/>
      <c r="J621" s="395"/>
      <c r="K621" s="408">
        <f t="shared" si="35"/>
        <v>0</v>
      </c>
      <c r="L621" s="408">
        <v>0</v>
      </c>
      <c r="M621" s="408"/>
      <c r="N621" s="408">
        <v>0</v>
      </c>
      <c r="O621" s="464">
        <f t="shared" si="37"/>
        <v>0</v>
      </c>
    </row>
    <row r="622" spans="1:15">
      <c r="A622" s="187">
        <v>325</v>
      </c>
      <c r="B622" s="395">
        <v>200</v>
      </c>
      <c r="C622" s="395">
        <v>200</v>
      </c>
      <c r="D622" s="186">
        <v>301</v>
      </c>
      <c r="E622" s="186">
        <v>0</v>
      </c>
      <c r="F622" s="186">
        <v>0</v>
      </c>
      <c r="G622" s="421" t="s">
        <v>2309</v>
      </c>
      <c r="H622" s="402" t="s">
        <v>2272</v>
      </c>
      <c r="I622" s="395"/>
      <c r="J622" s="395"/>
      <c r="K622" s="408">
        <f t="shared" si="35"/>
        <v>0</v>
      </c>
      <c r="L622" s="408">
        <v>0</v>
      </c>
      <c r="M622" s="408"/>
      <c r="N622" s="408">
        <v>0</v>
      </c>
      <c r="O622" s="464">
        <f t="shared" si="37"/>
        <v>0</v>
      </c>
    </row>
    <row r="623" spans="1:15">
      <c r="A623" s="187">
        <v>325</v>
      </c>
      <c r="B623" s="395">
        <v>200</v>
      </c>
      <c r="C623" s="395">
        <v>200</v>
      </c>
      <c r="D623" s="186">
        <v>302</v>
      </c>
      <c r="E623" s="186">
        <v>0</v>
      </c>
      <c r="F623" s="186">
        <v>0</v>
      </c>
      <c r="G623" s="421" t="s">
        <v>2310</v>
      </c>
      <c r="H623" s="402" t="s">
        <v>2274</v>
      </c>
      <c r="I623" s="395"/>
      <c r="J623" s="395"/>
      <c r="K623" s="408">
        <f t="shared" si="35"/>
        <v>0</v>
      </c>
      <c r="L623" s="408">
        <v>0</v>
      </c>
      <c r="M623" s="408"/>
      <c r="N623" s="408">
        <v>0</v>
      </c>
      <c r="O623" s="464">
        <f t="shared" si="37"/>
        <v>0</v>
      </c>
    </row>
    <row r="624" spans="1:15">
      <c r="A624" s="187">
        <v>325</v>
      </c>
      <c r="B624" s="395">
        <v>200</v>
      </c>
      <c r="C624" s="395">
        <v>200</v>
      </c>
      <c r="D624" s="186">
        <v>400</v>
      </c>
      <c r="E624" s="186">
        <v>0</v>
      </c>
      <c r="F624" s="186">
        <v>0</v>
      </c>
      <c r="G624" s="421" t="s">
        <v>2900</v>
      </c>
      <c r="H624" s="402" t="s">
        <v>1148</v>
      </c>
      <c r="I624" s="395"/>
      <c r="J624" s="395"/>
      <c r="K624" s="408">
        <f t="shared" si="35"/>
        <v>0</v>
      </c>
      <c r="L624" s="408">
        <v>0</v>
      </c>
      <c r="M624" s="408"/>
      <c r="N624" s="408">
        <v>0</v>
      </c>
      <c r="O624" s="464">
        <f t="shared" si="37"/>
        <v>0</v>
      </c>
    </row>
    <row r="625" spans="1:15">
      <c r="A625" s="187">
        <v>325</v>
      </c>
      <c r="B625" s="395">
        <v>200</v>
      </c>
      <c r="C625" s="395">
        <v>200</v>
      </c>
      <c r="D625" s="186">
        <v>500</v>
      </c>
      <c r="E625" s="186">
        <v>0</v>
      </c>
      <c r="F625" s="186">
        <v>0</v>
      </c>
      <c r="G625" s="421" t="s">
        <v>2901</v>
      </c>
      <c r="H625" s="402" t="s">
        <v>1135</v>
      </c>
      <c r="I625" s="395"/>
      <c r="J625" s="395"/>
      <c r="K625" s="408">
        <f t="shared" si="35"/>
        <v>0</v>
      </c>
      <c r="L625" s="408">
        <v>0</v>
      </c>
      <c r="M625" s="408"/>
      <c r="N625" s="408">
        <v>0</v>
      </c>
      <c r="O625" s="464">
        <f t="shared" si="37"/>
        <v>0</v>
      </c>
    </row>
    <row r="626" spans="1:15">
      <c r="A626" s="187">
        <v>325</v>
      </c>
      <c r="B626" s="395">
        <v>200</v>
      </c>
      <c r="C626" s="395">
        <v>200</v>
      </c>
      <c r="D626" s="395">
        <v>600</v>
      </c>
      <c r="E626" s="395">
        <v>0</v>
      </c>
      <c r="F626" s="395">
        <v>0</v>
      </c>
      <c r="G626" s="422" t="s">
        <v>2902</v>
      </c>
      <c r="H626" s="403" t="s">
        <v>1118</v>
      </c>
      <c r="I626" s="395"/>
      <c r="J626" s="394"/>
      <c r="K626" s="409">
        <f t="shared" si="35"/>
        <v>0</v>
      </c>
      <c r="L626" s="409">
        <v>0</v>
      </c>
      <c r="M626" s="409"/>
      <c r="N626" s="409">
        <v>0</v>
      </c>
      <c r="O626" s="465"/>
    </row>
    <row r="627" spans="1:15">
      <c r="A627" s="187">
        <v>325</v>
      </c>
      <c r="B627" s="395">
        <v>200</v>
      </c>
      <c r="C627" s="395">
        <v>200</v>
      </c>
      <c r="D627" s="395">
        <v>600</v>
      </c>
      <c r="E627" s="186">
        <v>5</v>
      </c>
      <c r="F627" s="186">
        <v>0</v>
      </c>
      <c r="G627" s="421" t="s">
        <v>2903</v>
      </c>
      <c r="H627" s="402" t="s">
        <v>1119</v>
      </c>
      <c r="I627" s="395"/>
      <c r="J627" s="395"/>
      <c r="K627" s="408">
        <f t="shared" si="35"/>
        <v>0</v>
      </c>
      <c r="L627" s="408">
        <v>0</v>
      </c>
      <c r="M627" s="408"/>
      <c r="N627" s="408">
        <v>0</v>
      </c>
      <c r="O627" s="464">
        <f>+K627-N627</f>
        <v>0</v>
      </c>
    </row>
    <row r="628" spans="1:15">
      <c r="A628" s="187">
        <v>325</v>
      </c>
      <c r="B628" s="395">
        <v>200</v>
      </c>
      <c r="C628" s="395">
        <v>200</v>
      </c>
      <c r="D628" s="395">
        <v>600</v>
      </c>
      <c r="E628" s="186">
        <v>10</v>
      </c>
      <c r="F628" s="186">
        <v>0</v>
      </c>
      <c r="G628" s="421" t="s">
        <v>2904</v>
      </c>
      <c r="H628" s="402" t="s">
        <v>1120</v>
      </c>
      <c r="I628" s="395"/>
      <c r="J628" s="395"/>
      <c r="K628" s="408">
        <f t="shared" si="35"/>
        <v>0</v>
      </c>
      <c r="L628" s="408">
        <v>0</v>
      </c>
      <c r="M628" s="408"/>
      <c r="N628" s="408">
        <v>0</v>
      </c>
      <c r="O628" s="464">
        <f>+K628-N628</f>
        <v>0</v>
      </c>
    </row>
    <row r="629" spans="1:15">
      <c r="A629" s="187">
        <v>325</v>
      </c>
      <c r="B629" s="395">
        <v>200</v>
      </c>
      <c r="C629" s="395">
        <v>200</v>
      </c>
      <c r="D629" s="395">
        <v>600</v>
      </c>
      <c r="E629" s="186">
        <v>15</v>
      </c>
      <c r="F629" s="186">
        <v>0</v>
      </c>
      <c r="G629" s="421" t="s">
        <v>2905</v>
      </c>
      <c r="H629" s="402" t="s">
        <v>1149</v>
      </c>
      <c r="I629" s="395"/>
      <c r="J629" s="395"/>
      <c r="K629" s="408">
        <f t="shared" si="35"/>
        <v>0</v>
      </c>
      <c r="L629" s="408">
        <v>0</v>
      </c>
      <c r="M629" s="408"/>
      <c r="N629" s="408">
        <v>0</v>
      </c>
      <c r="O629" s="464">
        <f>+K629-N629</f>
        <v>0</v>
      </c>
    </row>
    <row r="630" spans="1:15">
      <c r="A630" s="187">
        <v>325</v>
      </c>
      <c r="B630" s="395">
        <v>200</v>
      </c>
      <c r="C630" s="395">
        <v>200</v>
      </c>
      <c r="D630" s="186">
        <v>900</v>
      </c>
      <c r="E630" s="186">
        <v>0</v>
      </c>
      <c r="F630" s="186">
        <v>0</v>
      </c>
      <c r="G630" s="421" t="s">
        <v>2906</v>
      </c>
      <c r="H630" s="402" t="s">
        <v>1138</v>
      </c>
      <c r="I630" s="395"/>
      <c r="J630" s="395"/>
      <c r="K630" s="408">
        <f t="shared" si="35"/>
        <v>0</v>
      </c>
      <c r="L630" s="408">
        <v>0</v>
      </c>
      <c r="M630" s="408"/>
      <c r="N630" s="408">
        <v>0</v>
      </c>
      <c r="O630" s="464">
        <f>+K630-N630</f>
        <v>0</v>
      </c>
    </row>
    <row r="631" spans="1:15">
      <c r="A631" s="187">
        <v>325</v>
      </c>
      <c r="B631" s="395">
        <v>200</v>
      </c>
      <c r="C631" s="186">
        <v>300</v>
      </c>
      <c r="D631" s="186">
        <v>0</v>
      </c>
      <c r="E631" s="186">
        <v>0</v>
      </c>
      <c r="F631" s="186">
        <v>0</v>
      </c>
      <c r="G631" s="403" t="s">
        <v>2907</v>
      </c>
      <c r="H631" s="403" t="s">
        <v>1171</v>
      </c>
      <c r="I631" s="395" t="s">
        <v>1172</v>
      </c>
      <c r="J631" s="395"/>
      <c r="K631" s="408">
        <f t="shared" si="35"/>
        <v>0</v>
      </c>
      <c r="L631" s="408">
        <v>0</v>
      </c>
      <c r="M631" s="408"/>
      <c r="N631" s="408">
        <v>0</v>
      </c>
      <c r="O631" s="464">
        <f>+K631-N631</f>
        <v>0</v>
      </c>
    </row>
    <row r="632" spans="1:15">
      <c r="A632" s="184">
        <v>330</v>
      </c>
      <c r="B632" s="57">
        <v>0</v>
      </c>
      <c r="C632" s="57">
        <v>0</v>
      </c>
      <c r="D632" s="57">
        <v>0</v>
      </c>
      <c r="E632" s="57">
        <v>0</v>
      </c>
      <c r="F632" s="57">
        <v>0</v>
      </c>
      <c r="G632" s="413">
        <v>330</v>
      </c>
      <c r="H632" s="413" t="s">
        <v>1173</v>
      </c>
      <c r="I632" s="57" t="s">
        <v>1174</v>
      </c>
      <c r="J632" s="57"/>
      <c r="K632" s="409">
        <f t="shared" si="35"/>
        <v>0</v>
      </c>
      <c r="L632" s="409">
        <v>0</v>
      </c>
      <c r="M632" s="409"/>
      <c r="N632" s="409">
        <v>0</v>
      </c>
      <c r="O632" s="465"/>
    </row>
    <row r="633" spans="1:15">
      <c r="A633" s="187">
        <v>330</v>
      </c>
      <c r="B633" s="395">
        <v>100</v>
      </c>
      <c r="C633" s="395">
        <v>0</v>
      </c>
      <c r="D633" s="395">
        <v>0</v>
      </c>
      <c r="E633" s="395">
        <v>0</v>
      </c>
      <c r="F633" s="395">
        <v>0</v>
      </c>
      <c r="G633" s="403" t="s">
        <v>2908</v>
      </c>
      <c r="H633" s="403" t="s">
        <v>1175</v>
      </c>
      <c r="I633" s="395" t="s">
        <v>1176</v>
      </c>
      <c r="J633" s="394"/>
      <c r="K633" s="409">
        <f t="shared" si="35"/>
        <v>0</v>
      </c>
      <c r="L633" s="409">
        <v>0</v>
      </c>
      <c r="M633" s="409"/>
      <c r="N633" s="409">
        <v>0</v>
      </c>
      <c r="O633" s="465"/>
    </row>
    <row r="634" spans="1:15" ht="25.5">
      <c r="A634" s="187">
        <v>330</v>
      </c>
      <c r="B634" s="395">
        <v>100</v>
      </c>
      <c r="C634" s="395">
        <v>100</v>
      </c>
      <c r="D634" s="395">
        <v>0</v>
      </c>
      <c r="E634" s="395">
        <v>0</v>
      </c>
      <c r="F634" s="395">
        <v>0</v>
      </c>
      <c r="G634" s="403" t="s">
        <v>2909</v>
      </c>
      <c r="H634" s="403" t="s">
        <v>1177</v>
      </c>
      <c r="I634" s="395" t="s">
        <v>1178</v>
      </c>
      <c r="J634" s="394"/>
      <c r="K634" s="409">
        <f t="shared" si="35"/>
        <v>0</v>
      </c>
      <c r="L634" s="409">
        <v>0</v>
      </c>
      <c r="M634" s="409"/>
      <c r="N634" s="409">
        <v>0</v>
      </c>
      <c r="O634" s="465"/>
    </row>
    <row r="635" spans="1:15">
      <c r="A635" s="187">
        <v>330</v>
      </c>
      <c r="B635" s="395">
        <v>100</v>
      </c>
      <c r="C635" s="395">
        <v>100</v>
      </c>
      <c r="D635" s="186">
        <v>100</v>
      </c>
      <c r="E635" s="186">
        <v>0</v>
      </c>
      <c r="F635" s="186">
        <v>0</v>
      </c>
      <c r="G635" s="421" t="s">
        <v>2910</v>
      </c>
      <c r="H635" s="402" t="s">
        <v>1110</v>
      </c>
      <c r="I635" s="395"/>
      <c r="J635" s="395"/>
      <c r="K635" s="408">
        <f t="shared" si="35"/>
        <v>82588.210000000006</v>
      </c>
      <c r="L635" s="408">
        <v>82588.210000000006</v>
      </c>
      <c r="M635" s="408"/>
      <c r="N635" s="408">
        <v>136370.13</v>
      </c>
      <c r="O635" s="464">
        <f>+K635-N635</f>
        <v>-53781.919999999998</v>
      </c>
    </row>
    <row r="636" spans="1:15">
      <c r="A636" s="187">
        <v>330</v>
      </c>
      <c r="B636" s="395">
        <v>100</v>
      </c>
      <c r="C636" s="395">
        <v>100</v>
      </c>
      <c r="D636" s="186">
        <v>200</v>
      </c>
      <c r="E636" s="186">
        <v>0</v>
      </c>
      <c r="F636" s="186">
        <v>0</v>
      </c>
      <c r="G636" s="421" t="s">
        <v>2911</v>
      </c>
      <c r="H636" s="402" t="s">
        <v>1111</v>
      </c>
      <c r="I636" s="395"/>
      <c r="J636" s="395"/>
      <c r="K636" s="408">
        <f t="shared" si="35"/>
        <v>79013.460000000006</v>
      </c>
      <c r="L636" s="408">
        <v>79013.460000000006</v>
      </c>
      <c r="M636" s="408"/>
      <c r="N636" s="408">
        <v>20618.78</v>
      </c>
      <c r="O636" s="464">
        <f>+K636-N636</f>
        <v>58394.680000000008</v>
      </c>
    </row>
    <row r="637" spans="1:15">
      <c r="A637" s="187">
        <v>330</v>
      </c>
      <c r="B637" s="395">
        <v>100</v>
      </c>
      <c r="C637" s="395">
        <v>100</v>
      </c>
      <c r="D637" s="186">
        <v>300</v>
      </c>
      <c r="E637" s="186">
        <v>0</v>
      </c>
      <c r="F637" s="186">
        <v>0</v>
      </c>
      <c r="G637" s="421" t="s">
        <v>2912</v>
      </c>
      <c r="H637" s="402" t="s">
        <v>1134</v>
      </c>
      <c r="I637" s="395"/>
      <c r="J637" s="395"/>
      <c r="K637" s="408">
        <f t="shared" si="35"/>
        <v>23507.54</v>
      </c>
      <c r="L637" s="408">
        <v>23507.54</v>
      </c>
      <c r="M637" s="408"/>
      <c r="N637" s="408">
        <v>10141.35</v>
      </c>
      <c r="O637" s="464">
        <f>+K637-N637</f>
        <v>13366.19</v>
      </c>
    </row>
    <row r="638" spans="1:15">
      <c r="A638" s="187">
        <v>330</v>
      </c>
      <c r="B638" s="395">
        <v>100</v>
      </c>
      <c r="C638" s="395">
        <v>100</v>
      </c>
      <c r="D638" s="186">
        <v>400</v>
      </c>
      <c r="E638" s="186">
        <v>0</v>
      </c>
      <c r="F638" s="186">
        <v>0</v>
      </c>
      <c r="G638" s="421" t="s">
        <v>2913</v>
      </c>
      <c r="H638" s="402" t="s">
        <v>1135</v>
      </c>
      <c r="I638" s="395"/>
      <c r="J638" s="395"/>
      <c r="K638" s="408">
        <f t="shared" si="35"/>
        <v>0</v>
      </c>
      <c r="L638" s="408">
        <v>0</v>
      </c>
      <c r="M638" s="408"/>
      <c r="N638" s="408">
        <v>0</v>
      </c>
      <c r="O638" s="464">
        <f>+K638-N638</f>
        <v>0</v>
      </c>
    </row>
    <row r="639" spans="1:15">
      <c r="A639" s="187">
        <v>330</v>
      </c>
      <c r="B639" s="395">
        <v>100</v>
      </c>
      <c r="C639" s="395">
        <v>100</v>
      </c>
      <c r="D639" s="395">
        <v>500</v>
      </c>
      <c r="E639" s="395">
        <v>0</v>
      </c>
      <c r="F639" s="395">
        <v>0</v>
      </c>
      <c r="G639" s="422" t="s">
        <v>2914</v>
      </c>
      <c r="H639" s="403" t="s">
        <v>1118</v>
      </c>
      <c r="I639" s="395"/>
      <c r="J639" s="394"/>
      <c r="K639" s="409">
        <f t="shared" si="35"/>
        <v>0</v>
      </c>
      <c r="L639" s="409">
        <v>0</v>
      </c>
      <c r="M639" s="409"/>
      <c r="N639" s="409">
        <v>0</v>
      </c>
      <c r="O639" s="465"/>
    </row>
    <row r="640" spans="1:15">
      <c r="A640" s="187">
        <v>330</v>
      </c>
      <c r="B640" s="395">
        <v>100</v>
      </c>
      <c r="C640" s="395">
        <v>100</v>
      </c>
      <c r="D640" s="395">
        <v>500</v>
      </c>
      <c r="E640" s="186">
        <v>5</v>
      </c>
      <c r="F640" s="186">
        <v>0</v>
      </c>
      <c r="G640" s="421" t="s">
        <v>2915</v>
      </c>
      <c r="H640" s="402" t="s">
        <v>1119</v>
      </c>
      <c r="I640" s="395"/>
      <c r="J640" s="395"/>
      <c r="K640" s="408">
        <f t="shared" si="35"/>
        <v>0</v>
      </c>
      <c r="L640" s="408">
        <v>0</v>
      </c>
      <c r="M640" s="408"/>
      <c r="N640" s="408">
        <v>0</v>
      </c>
      <c r="O640" s="464">
        <f>+K640-N640</f>
        <v>0</v>
      </c>
    </row>
    <row r="641" spans="1:15">
      <c r="A641" s="187">
        <v>330</v>
      </c>
      <c r="B641" s="395">
        <v>100</v>
      </c>
      <c r="C641" s="395">
        <v>100</v>
      </c>
      <c r="D641" s="395">
        <v>500</v>
      </c>
      <c r="E641" s="186">
        <v>10</v>
      </c>
      <c r="F641" s="186">
        <v>0</v>
      </c>
      <c r="G641" s="421" t="s">
        <v>2916</v>
      </c>
      <c r="H641" s="402" t="s">
        <v>1120</v>
      </c>
      <c r="I641" s="395"/>
      <c r="J641" s="395"/>
      <c r="K641" s="408">
        <f t="shared" si="35"/>
        <v>0</v>
      </c>
      <c r="L641" s="408">
        <v>0</v>
      </c>
      <c r="M641" s="408"/>
      <c r="N641" s="408">
        <v>0</v>
      </c>
      <c r="O641" s="464">
        <f>+K641-N641</f>
        <v>0</v>
      </c>
    </row>
    <row r="642" spans="1:15">
      <c r="A642" s="187">
        <v>330</v>
      </c>
      <c r="B642" s="395">
        <v>100</v>
      </c>
      <c r="C642" s="395">
        <v>100</v>
      </c>
      <c r="D642" s="395">
        <v>500</v>
      </c>
      <c r="E642" s="186">
        <v>15</v>
      </c>
      <c r="F642" s="186">
        <v>0</v>
      </c>
      <c r="G642" s="421" t="s">
        <v>2917</v>
      </c>
      <c r="H642" s="402" t="s">
        <v>1179</v>
      </c>
      <c r="I642" s="395"/>
      <c r="J642" s="395"/>
      <c r="K642" s="408">
        <f t="shared" si="35"/>
        <v>741.9</v>
      </c>
      <c r="L642" s="408">
        <v>741.9</v>
      </c>
      <c r="M642" s="408"/>
      <c r="N642" s="408">
        <v>1167.71</v>
      </c>
      <c r="O642" s="464">
        <f>+K642-N642</f>
        <v>-425.81000000000006</v>
      </c>
    </row>
    <row r="643" spans="1:15">
      <c r="A643" s="187">
        <v>330</v>
      </c>
      <c r="B643" s="395">
        <v>100</v>
      </c>
      <c r="C643" s="395">
        <v>100</v>
      </c>
      <c r="D643" s="186">
        <v>900</v>
      </c>
      <c r="E643" s="186">
        <v>0</v>
      </c>
      <c r="F643" s="186">
        <v>0</v>
      </c>
      <c r="G643" s="421" t="s">
        <v>2918</v>
      </c>
      <c r="H643" s="402" t="s">
        <v>1138</v>
      </c>
      <c r="I643" s="395"/>
      <c r="J643" s="395"/>
      <c r="K643" s="408">
        <f t="shared" si="35"/>
        <v>54357.21</v>
      </c>
      <c r="L643" s="408">
        <v>54357.21</v>
      </c>
      <c r="M643" s="408"/>
      <c r="N643" s="408">
        <v>49762.34</v>
      </c>
      <c r="O643" s="464">
        <f>+K643-N643</f>
        <v>4594.8700000000026</v>
      </c>
    </row>
    <row r="644" spans="1:15" ht="25.5">
      <c r="A644" s="187">
        <v>330</v>
      </c>
      <c r="B644" s="395">
        <v>100</v>
      </c>
      <c r="C644" s="395">
        <v>200</v>
      </c>
      <c r="D644" s="395">
        <v>0</v>
      </c>
      <c r="E644" s="395">
        <v>0</v>
      </c>
      <c r="F644" s="395">
        <v>0</v>
      </c>
      <c r="G644" s="403" t="s">
        <v>2919</v>
      </c>
      <c r="H644" s="403" t="s">
        <v>1180</v>
      </c>
      <c r="I644" s="395" t="s">
        <v>1181</v>
      </c>
      <c r="J644" s="394"/>
      <c r="K644" s="409">
        <f t="shared" si="35"/>
        <v>0</v>
      </c>
      <c r="L644" s="409">
        <v>0</v>
      </c>
      <c r="M644" s="409"/>
      <c r="N644" s="409">
        <v>0</v>
      </c>
      <c r="O644" s="465"/>
    </row>
    <row r="645" spans="1:15">
      <c r="A645" s="187">
        <v>330</v>
      </c>
      <c r="B645" s="395">
        <v>100</v>
      </c>
      <c r="C645" s="395">
        <v>200</v>
      </c>
      <c r="D645" s="186">
        <v>100</v>
      </c>
      <c r="E645" s="186">
        <v>0</v>
      </c>
      <c r="F645" s="186">
        <v>0</v>
      </c>
      <c r="G645" s="421" t="s">
        <v>2920</v>
      </c>
      <c r="H645" s="402" t="s">
        <v>1110</v>
      </c>
      <c r="I645" s="395"/>
      <c r="J645" s="395"/>
      <c r="K645" s="408">
        <f t="shared" si="35"/>
        <v>47313.89</v>
      </c>
      <c r="L645" s="408">
        <v>47313.89</v>
      </c>
      <c r="M645" s="408"/>
      <c r="N645" s="408">
        <v>22619.42</v>
      </c>
      <c r="O645" s="464">
        <f>+K645-N645</f>
        <v>24694.47</v>
      </c>
    </row>
    <row r="646" spans="1:15">
      <c r="A646" s="187">
        <v>330</v>
      </c>
      <c r="B646" s="395">
        <v>100</v>
      </c>
      <c r="C646" s="395">
        <v>200</v>
      </c>
      <c r="D646" s="186">
        <v>200</v>
      </c>
      <c r="E646" s="186">
        <v>0</v>
      </c>
      <c r="F646" s="186">
        <v>0</v>
      </c>
      <c r="G646" s="421" t="s">
        <v>2921</v>
      </c>
      <c r="H646" s="402" t="s">
        <v>1111</v>
      </c>
      <c r="I646" s="395"/>
      <c r="J646" s="395"/>
      <c r="K646" s="408">
        <f t="shared" si="35"/>
        <v>0</v>
      </c>
      <c r="L646" s="408">
        <v>0</v>
      </c>
      <c r="M646" s="408"/>
      <c r="N646" s="408">
        <v>2355.14</v>
      </c>
      <c r="O646" s="464">
        <f>+K646-N646</f>
        <v>-2355.14</v>
      </c>
    </row>
    <row r="647" spans="1:15">
      <c r="A647" s="187">
        <v>330</v>
      </c>
      <c r="B647" s="395">
        <v>100</v>
      </c>
      <c r="C647" s="395">
        <v>200</v>
      </c>
      <c r="D647" s="186">
        <v>300</v>
      </c>
      <c r="E647" s="186">
        <v>0</v>
      </c>
      <c r="F647" s="186">
        <v>0</v>
      </c>
      <c r="G647" s="421" t="s">
        <v>2922</v>
      </c>
      <c r="H647" s="402" t="s">
        <v>1134</v>
      </c>
      <c r="I647" s="395"/>
      <c r="J647" s="395"/>
      <c r="K647" s="408">
        <f t="shared" ref="K647:K710" si="38">+L647+M647</f>
        <v>0</v>
      </c>
      <c r="L647" s="408">
        <v>0</v>
      </c>
      <c r="M647" s="408"/>
      <c r="N647" s="408">
        <v>472.8</v>
      </c>
      <c r="O647" s="464">
        <f>+K647-N647</f>
        <v>-472.8</v>
      </c>
    </row>
    <row r="648" spans="1:15">
      <c r="A648" s="187">
        <v>330</v>
      </c>
      <c r="B648" s="395">
        <v>100</v>
      </c>
      <c r="C648" s="395">
        <v>200</v>
      </c>
      <c r="D648" s="186">
        <v>400</v>
      </c>
      <c r="E648" s="186">
        <v>0</v>
      </c>
      <c r="F648" s="186">
        <v>0</v>
      </c>
      <c r="G648" s="421" t="s">
        <v>2923</v>
      </c>
      <c r="H648" s="402" t="s">
        <v>1135</v>
      </c>
      <c r="I648" s="395"/>
      <c r="J648" s="395"/>
      <c r="K648" s="408">
        <f t="shared" si="38"/>
        <v>0</v>
      </c>
      <c r="L648" s="408">
        <v>0</v>
      </c>
      <c r="M648" s="408"/>
      <c r="N648" s="408">
        <v>0</v>
      </c>
      <c r="O648" s="464">
        <f>+K648-N648</f>
        <v>0</v>
      </c>
    </row>
    <row r="649" spans="1:15">
      <c r="A649" s="187">
        <v>330</v>
      </c>
      <c r="B649" s="395">
        <v>100</v>
      </c>
      <c r="C649" s="395">
        <v>200</v>
      </c>
      <c r="D649" s="395">
        <v>500</v>
      </c>
      <c r="E649" s="395">
        <v>0</v>
      </c>
      <c r="F649" s="395">
        <v>0</v>
      </c>
      <c r="G649" s="422" t="s">
        <v>2924</v>
      </c>
      <c r="H649" s="403" t="s">
        <v>1118</v>
      </c>
      <c r="I649" s="395"/>
      <c r="J649" s="394"/>
      <c r="K649" s="409">
        <f t="shared" si="38"/>
        <v>0</v>
      </c>
      <c r="L649" s="409">
        <v>0</v>
      </c>
      <c r="M649" s="409"/>
      <c r="N649" s="409">
        <v>0</v>
      </c>
      <c r="O649" s="465"/>
    </row>
    <row r="650" spans="1:15">
      <c r="A650" s="187">
        <v>330</v>
      </c>
      <c r="B650" s="395">
        <v>100</v>
      </c>
      <c r="C650" s="395">
        <v>200</v>
      </c>
      <c r="D650" s="395">
        <v>500</v>
      </c>
      <c r="E650" s="186">
        <v>5</v>
      </c>
      <c r="F650" s="186">
        <v>0</v>
      </c>
      <c r="G650" s="421" t="s">
        <v>2925</v>
      </c>
      <c r="H650" s="402" t="s">
        <v>1119</v>
      </c>
      <c r="I650" s="395"/>
      <c r="J650" s="395"/>
      <c r="K650" s="408">
        <f t="shared" si="38"/>
        <v>0</v>
      </c>
      <c r="L650" s="408">
        <v>0</v>
      </c>
      <c r="M650" s="408"/>
      <c r="N650" s="408">
        <v>0</v>
      </c>
      <c r="O650" s="464">
        <f>+K650-N650</f>
        <v>0</v>
      </c>
    </row>
    <row r="651" spans="1:15">
      <c r="A651" s="187">
        <v>330</v>
      </c>
      <c r="B651" s="395">
        <v>100</v>
      </c>
      <c r="C651" s="395">
        <v>200</v>
      </c>
      <c r="D651" s="395">
        <v>500</v>
      </c>
      <c r="E651" s="186">
        <v>10</v>
      </c>
      <c r="F651" s="186">
        <v>0</v>
      </c>
      <c r="G651" s="421" t="s">
        <v>2926</v>
      </c>
      <c r="H651" s="402" t="s">
        <v>1120</v>
      </c>
      <c r="I651" s="395"/>
      <c r="J651" s="395"/>
      <c r="K651" s="408">
        <f t="shared" si="38"/>
        <v>0</v>
      </c>
      <c r="L651" s="408">
        <v>0</v>
      </c>
      <c r="M651" s="408"/>
      <c r="N651" s="408">
        <v>0</v>
      </c>
      <c r="O651" s="464">
        <f>+K651-N651</f>
        <v>0</v>
      </c>
    </row>
    <row r="652" spans="1:15">
      <c r="A652" s="187">
        <v>330</v>
      </c>
      <c r="B652" s="395">
        <v>100</v>
      </c>
      <c r="C652" s="395">
        <v>200</v>
      </c>
      <c r="D652" s="395">
        <v>500</v>
      </c>
      <c r="E652" s="186">
        <v>15</v>
      </c>
      <c r="F652" s="186">
        <v>0</v>
      </c>
      <c r="G652" s="421" t="s">
        <v>2927</v>
      </c>
      <c r="H652" s="402" t="s">
        <v>1179</v>
      </c>
      <c r="I652" s="395"/>
      <c r="J652" s="395"/>
      <c r="K652" s="408">
        <f t="shared" si="38"/>
        <v>0</v>
      </c>
      <c r="L652" s="408">
        <v>0</v>
      </c>
      <c r="M652" s="408"/>
      <c r="N652" s="408">
        <v>0</v>
      </c>
      <c r="O652" s="464">
        <f>+K652-N652</f>
        <v>0</v>
      </c>
    </row>
    <row r="653" spans="1:15">
      <c r="A653" s="187">
        <v>330</v>
      </c>
      <c r="B653" s="395">
        <v>100</v>
      </c>
      <c r="C653" s="395">
        <v>200</v>
      </c>
      <c r="D653" s="186">
        <v>900</v>
      </c>
      <c r="E653" s="186">
        <v>0</v>
      </c>
      <c r="F653" s="186">
        <v>0</v>
      </c>
      <c r="G653" s="421" t="s">
        <v>2928</v>
      </c>
      <c r="H653" s="402" t="s">
        <v>1138</v>
      </c>
      <c r="I653" s="395"/>
      <c r="J653" s="395"/>
      <c r="K653" s="408">
        <f t="shared" si="38"/>
        <v>13484.46</v>
      </c>
      <c r="L653" s="408">
        <v>13484.46</v>
      </c>
      <c r="M653" s="408"/>
      <c r="N653" s="408">
        <v>7408.02</v>
      </c>
      <c r="O653" s="464">
        <f>+K653-N653</f>
        <v>6076.4399999999987</v>
      </c>
    </row>
    <row r="654" spans="1:15">
      <c r="A654" s="187">
        <v>330</v>
      </c>
      <c r="B654" s="395">
        <v>100</v>
      </c>
      <c r="C654" s="186">
        <v>300</v>
      </c>
      <c r="D654" s="186">
        <v>0</v>
      </c>
      <c r="E654" s="186">
        <v>0</v>
      </c>
      <c r="F654" s="186">
        <v>0</v>
      </c>
      <c r="G654" s="403" t="s">
        <v>2929</v>
      </c>
      <c r="H654" s="403" t="s">
        <v>1182</v>
      </c>
      <c r="I654" s="395" t="s">
        <v>1183</v>
      </c>
      <c r="J654" s="395"/>
      <c r="K654" s="408">
        <f t="shared" si="38"/>
        <v>0</v>
      </c>
      <c r="L654" s="408">
        <v>0</v>
      </c>
      <c r="M654" s="408"/>
      <c r="N654" s="408">
        <v>0</v>
      </c>
      <c r="O654" s="464">
        <f>+K654-N654</f>
        <v>0</v>
      </c>
    </row>
    <row r="655" spans="1:15">
      <c r="A655" s="187">
        <v>330</v>
      </c>
      <c r="B655" s="395">
        <v>200</v>
      </c>
      <c r="C655" s="395">
        <v>0</v>
      </c>
      <c r="D655" s="395">
        <v>0</v>
      </c>
      <c r="E655" s="395">
        <v>0</v>
      </c>
      <c r="F655" s="395">
        <v>0</v>
      </c>
      <c r="G655" s="403" t="s">
        <v>2930</v>
      </c>
      <c r="H655" s="403" t="s">
        <v>1184</v>
      </c>
      <c r="I655" s="395" t="s">
        <v>1185</v>
      </c>
      <c r="J655" s="394"/>
      <c r="K655" s="409">
        <f t="shared" si="38"/>
        <v>0</v>
      </c>
      <c r="L655" s="409">
        <v>0</v>
      </c>
      <c r="M655" s="409"/>
      <c r="N655" s="409">
        <v>0</v>
      </c>
      <c r="O655" s="465"/>
    </row>
    <row r="656" spans="1:15" ht="25.5">
      <c r="A656" s="187">
        <v>330</v>
      </c>
      <c r="B656" s="395">
        <v>200</v>
      </c>
      <c r="C656" s="395">
        <v>100</v>
      </c>
      <c r="D656" s="395">
        <v>0</v>
      </c>
      <c r="E656" s="395">
        <v>0</v>
      </c>
      <c r="F656" s="395">
        <v>0</v>
      </c>
      <c r="G656" s="403" t="s">
        <v>2931</v>
      </c>
      <c r="H656" s="403" t="s">
        <v>1186</v>
      </c>
      <c r="I656" s="395" t="s">
        <v>1187</v>
      </c>
      <c r="J656" s="394"/>
      <c r="K656" s="409">
        <f t="shared" si="38"/>
        <v>0</v>
      </c>
      <c r="L656" s="409">
        <v>0</v>
      </c>
      <c r="M656" s="409"/>
      <c r="N656" s="409">
        <v>0</v>
      </c>
      <c r="O656" s="465"/>
    </row>
    <row r="657" spans="1:15">
      <c r="A657" s="187">
        <v>330</v>
      </c>
      <c r="B657" s="395">
        <v>200</v>
      </c>
      <c r="C657" s="395">
        <v>100</v>
      </c>
      <c r="D657" s="186">
        <v>100</v>
      </c>
      <c r="E657" s="186">
        <v>0</v>
      </c>
      <c r="F657" s="186">
        <v>0</v>
      </c>
      <c r="G657" s="421" t="s">
        <v>2932</v>
      </c>
      <c r="H657" s="402" t="s">
        <v>1110</v>
      </c>
      <c r="I657" s="395"/>
      <c r="J657" s="395"/>
      <c r="K657" s="408">
        <f t="shared" si="38"/>
        <v>609553.66</v>
      </c>
      <c r="L657" s="408">
        <v>609553.66</v>
      </c>
      <c r="M657" s="408"/>
      <c r="N657" s="408">
        <v>516186.98</v>
      </c>
      <c r="O657" s="464">
        <f t="shared" ref="O657:O663" si="39">+K657-N657</f>
        <v>93366.680000000051</v>
      </c>
    </row>
    <row r="658" spans="1:15">
      <c r="A658" s="187">
        <v>330</v>
      </c>
      <c r="B658" s="395">
        <v>200</v>
      </c>
      <c r="C658" s="395">
        <v>100</v>
      </c>
      <c r="D658" s="186">
        <v>200</v>
      </c>
      <c r="E658" s="186">
        <v>0</v>
      </c>
      <c r="F658" s="186">
        <v>0</v>
      </c>
      <c r="G658" s="421" t="s">
        <v>2933</v>
      </c>
      <c r="H658" s="402" t="s">
        <v>1146</v>
      </c>
      <c r="I658" s="395"/>
      <c r="J658" s="395"/>
      <c r="K658" s="408">
        <f t="shared" si="38"/>
        <v>7584.45</v>
      </c>
      <c r="L658" s="408">
        <v>7584.45</v>
      </c>
      <c r="M658" s="408"/>
      <c r="N658" s="408">
        <v>4285.7299999999996</v>
      </c>
      <c r="O658" s="464">
        <f t="shared" si="39"/>
        <v>3298.7200000000003</v>
      </c>
    </row>
    <row r="659" spans="1:15">
      <c r="A659" s="187">
        <v>330</v>
      </c>
      <c r="B659" s="395">
        <v>200</v>
      </c>
      <c r="C659" s="395">
        <v>100</v>
      </c>
      <c r="D659" s="186">
        <v>300</v>
      </c>
      <c r="E659" s="186">
        <v>0</v>
      </c>
      <c r="F659" s="186">
        <v>0</v>
      </c>
      <c r="G659" s="421" t="s">
        <v>2934</v>
      </c>
      <c r="H659" s="402" t="s">
        <v>1147</v>
      </c>
      <c r="I659" s="395"/>
      <c r="J659" s="395"/>
      <c r="K659" s="408">
        <f t="shared" si="38"/>
        <v>12190.64</v>
      </c>
      <c r="L659" s="408">
        <v>12190.64</v>
      </c>
      <c r="M659" s="408"/>
      <c r="N659" s="408">
        <v>8738.19</v>
      </c>
      <c r="O659" s="464">
        <f t="shared" si="39"/>
        <v>3452.4499999999989</v>
      </c>
    </row>
    <row r="660" spans="1:15">
      <c r="A660" s="187">
        <v>330</v>
      </c>
      <c r="B660" s="395">
        <v>200</v>
      </c>
      <c r="C660" s="395">
        <v>100</v>
      </c>
      <c r="D660" s="186">
        <v>301</v>
      </c>
      <c r="E660" s="186">
        <v>0</v>
      </c>
      <c r="F660" s="186">
        <v>0</v>
      </c>
      <c r="G660" s="421" t="s">
        <v>2311</v>
      </c>
      <c r="H660" s="402" t="s">
        <v>2272</v>
      </c>
      <c r="I660" s="395"/>
      <c r="J660" s="395"/>
      <c r="K660" s="408">
        <f t="shared" si="38"/>
        <v>29508.417451327441</v>
      </c>
      <c r="L660" s="408">
        <v>29508.417451327441</v>
      </c>
      <c r="M660" s="408"/>
      <c r="N660" s="408">
        <v>9546.5499999999993</v>
      </c>
      <c r="O660" s="464">
        <f t="shared" si="39"/>
        <v>19961.867451327442</v>
      </c>
    </row>
    <row r="661" spans="1:15">
      <c r="A661" s="187">
        <v>330</v>
      </c>
      <c r="B661" s="395">
        <v>200</v>
      </c>
      <c r="C661" s="395">
        <v>100</v>
      </c>
      <c r="D661" s="186">
        <v>302</v>
      </c>
      <c r="E661" s="186">
        <v>0</v>
      </c>
      <c r="F661" s="186">
        <v>0</v>
      </c>
      <c r="G661" s="421" t="s">
        <v>2312</v>
      </c>
      <c r="H661" s="402" t="s">
        <v>2274</v>
      </c>
      <c r="I661" s="395"/>
      <c r="J661" s="395"/>
      <c r="K661" s="408">
        <f t="shared" si="38"/>
        <v>68856.03</v>
      </c>
      <c r="L661" s="408">
        <v>68856.03</v>
      </c>
      <c r="M661" s="408"/>
      <c r="N661" s="408">
        <v>60575.11</v>
      </c>
      <c r="O661" s="464">
        <f t="shared" si="39"/>
        <v>8280.9199999999983</v>
      </c>
    </row>
    <row r="662" spans="1:15">
      <c r="A662" s="187">
        <v>330</v>
      </c>
      <c r="B662" s="395">
        <v>200</v>
      </c>
      <c r="C662" s="395">
        <v>100</v>
      </c>
      <c r="D662" s="186">
        <v>400</v>
      </c>
      <c r="E662" s="186">
        <v>0</v>
      </c>
      <c r="F662" s="186">
        <v>0</v>
      </c>
      <c r="G662" s="421" t="s">
        <v>2935</v>
      </c>
      <c r="H662" s="402" t="s">
        <v>1148</v>
      </c>
      <c r="I662" s="395"/>
      <c r="J662" s="395"/>
      <c r="K662" s="408">
        <f t="shared" si="38"/>
        <v>16803.11</v>
      </c>
      <c r="L662" s="408">
        <v>16803.11</v>
      </c>
      <c r="M662" s="408"/>
      <c r="N662" s="408">
        <v>44271.03</v>
      </c>
      <c r="O662" s="464">
        <f t="shared" si="39"/>
        <v>-27467.919999999998</v>
      </c>
    </row>
    <row r="663" spans="1:15">
      <c r="A663" s="187">
        <v>330</v>
      </c>
      <c r="B663" s="395">
        <v>200</v>
      </c>
      <c r="C663" s="395">
        <v>100</v>
      </c>
      <c r="D663" s="186">
        <v>500</v>
      </c>
      <c r="E663" s="186">
        <v>0</v>
      </c>
      <c r="F663" s="186">
        <v>0</v>
      </c>
      <c r="G663" s="421" t="s">
        <v>2936</v>
      </c>
      <c r="H663" s="402" t="s">
        <v>1135</v>
      </c>
      <c r="I663" s="395"/>
      <c r="J663" s="395"/>
      <c r="K663" s="408">
        <f t="shared" si="38"/>
        <v>44073.78</v>
      </c>
      <c r="L663" s="408">
        <v>44073.78</v>
      </c>
      <c r="M663" s="408"/>
      <c r="N663" s="408">
        <v>11045.7</v>
      </c>
      <c r="O663" s="464">
        <f t="shared" si="39"/>
        <v>33028.080000000002</v>
      </c>
    </row>
    <row r="664" spans="1:15">
      <c r="A664" s="187">
        <v>330</v>
      </c>
      <c r="B664" s="395">
        <v>200</v>
      </c>
      <c r="C664" s="395">
        <v>100</v>
      </c>
      <c r="D664" s="395">
        <v>600</v>
      </c>
      <c r="E664" s="395">
        <v>0</v>
      </c>
      <c r="F664" s="395">
        <v>0</v>
      </c>
      <c r="G664" s="422" t="s">
        <v>2937</v>
      </c>
      <c r="H664" s="403" t="s">
        <v>1118</v>
      </c>
      <c r="I664" s="395"/>
      <c r="J664" s="394"/>
      <c r="K664" s="409">
        <f t="shared" si="38"/>
        <v>0</v>
      </c>
      <c r="L664" s="409">
        <v>0</v>
      </c>
      <c r="M664" s="409"/>
      <c r="N664" s="409">
        <v>0</v>
      </c>
      <c r="O664" s="465"/>
    </row>
    <row r="665" spans="1:15">
      <c r="A665" s="187">
        <v>330</v>
      </c>
      <c r="B665" s="395">
        <v>200</v>
      </c>
      <c r="C665" s="395">
        <v>100</v>
      </c>
      <c r="D665" s="395">
        <v>600</v>
      </c>
      <c r="E665" s="186">
        <v>5</v>
      </c>
      <c r="F665" s="186">
        <v>0</v>
      </c>
      <c r="G665" s="421" t="s">
        <v>2938</v>
      </c>
      <c r="H665" s="402" t="s">
        <v>1119</v>
      </c>
      <c r="I665" s="395"/>
      <c r="J665" s="395"/>
      <c r="K665" s="408">
        <f t="shared" si="38"/>
        <v>0</v>
      </c>
      <c r="L665" s="408">
        <v>0</v>
      </c>
      <c r="M665" s="408"/>
      <c r="N665" s="408">
        <v>0</v>
      </c>
      <c r="O665" s="464">
        <f>+K665-N665</f>
        <v>0</v>
      </c>
    </row>
    <row r="666" spans="1:15">
      <c r="A666" s="187">
        <v>330</v>
      </c>
      <c r="B666" s="395">
        <v>200</v>
      </c>
      <c r="C666" s="395">
        <v>100</v>
      </c>
      <c r="D666" s="395">
        <v>600</v>
      </c>
      <c r="E666" s="186">
        <v>10</v>
      </c>
      <c r="F666" s="186">
        <v>0</v>
      </c>
      <c r="G666" s="421" t="s">
        <v>2939</v>
      </c>
      <c r="H666" s="402" t="s">
        <v>1120</v>
      </c>
      <c r="I666" s="395"/>
      <c r="J666" s="395"/>
      <c r="K666" s="408">
        <f t="shared" si="38"/>
        <v>0</v>
      </c>
      <c r="L666" s="408">
        <v>0</v>
      </c>
      <c r="M666" s="408"/>
      <c r="N666" s="408">
        <v>0</v>
      </c>
      <c r="O666" s="464">
        <f>+K666-N666</f>
        <v>0</v>
      </c>
    </row>
    <row r="667" spans="1:15">
      <c r="A667" s="187">
        <v>330</v>
      </c>
      <c r="B667" s="395">
        <v>200</v>
      </c>
      <c r="C667" s="395">
        <v>100</v>
      </c>
      <c r="D667" s="395">
        <v>600</v>
      </c>
      <c r="E667" s="186">
        <v>15</v>
      </c>
      <c r="F667" s="186">
        <v>0</v>
      </c>
      <c r="G667" s="421" t="s">
        <v>2940</v>
      </c>
      <c r="H667" s="402" t="s">
        <v>1149</v>
      </c>
      <c r="I667" s="395"/>
      <c r="J667" s="395"/>
      <c r="K667" s="408">
        <f t="shared" si="38"/>
        <v>800</v>
      </c>
      <c r="L667" s="408">
        <v>800</v>
      </c>
      <c r="M667" s="408"/>
      <c r="N667" s="408">
        <v>32.4</v>
      </c>
      <c r="O667" s="464">
        <f>+K667-N667</f>
        <v>767.6</v>
      </c>
    </row>
    <row r="668" spans="1:15">
      <c r="A668" s="187">
        <v>330</v>
      </c>
      <c r="B668" s="395">
        <v>200</v>
      </c>
      <c r="C668" s="395">
        <v>100</v>
      </c>
      <c r="D668" s="186">
        <v>900</v>
      </c>
      <c r="E668" s="186">
        <v>0</v>
      </c>
      <c r="F668" s="186">
        <v>0</v>
      </c>
      <c r="G668" s="421" t="s">
        <v>2941</v>
      </c>
      <c r="H668" s="402" t="s">
        <v>1138</v>
      </c>
      <c r="I668" s="395"/>
      <c r="J668" s="395"/>
      <c r="K668" s="408">
        <f t="shared" si="38"/>
        <v>223874.19</v>
      </c>
      <c r="L668" s="408">
        <v>223874.19</v>
      </c>
      <c r="M668" s="408"/>
      <c r="N668" s="408">
        <v>188157.31</v>
      </c>
      <c r="O668" s="464">
        <f>+K668-N668</f>
        <v>35716.880000000005</v>
      </c>
    </row>
    <row r="669" spans="1:15" ht="25.5">
      <c r="A669" s="187">
        <v>330</v>
      </c>
      <c r="B669" s="395">
        <v>200</v>
      </c>
      <c r="C669" s="395">
        <v>101</v>
      </c>
      <c r="D669" s="186">
        <v>0</v>
      </c>
      <c r="E669" s="186">
        <v>0</v>
      </c>
      <c r="F669" s="186">
        <v>0</v>
      </c>
      <c r="G669" s="421" t="s">
        <v>2313</v>
      </c>
      <c r="H669" s="402" t="s">
        <v>2314</v>
      </c>
      <c r="I669" s="395" t="s">
        <v>1187</v>
      </c>
      <c r="J669" s="394"/>
      <c r="K669" s="409">
        <f t="shared" si="38"/>
        <v>0</v>
      </c>
      <c r="L669" s="409">
        <v>0</v>
      </c>
      <c r="M669" s="409"/>
      <c r="N669" s="409">
        <v>0</v>
      </c>
      <c r="O669" s="465"/>
    </row>
    <row r="670" spans="1:15">
      <c r="A670" s="187">
        <v>330</v>
      </c>
      <c r="B670" s="395">
        <v>200</v>
      </c>
      <c r="C670" s="395">
        <v>101</v>
      </c>
      <c r="D670" s="186">
        <v>100</v>
      </c>
      <c r="E670" s="186">
        <v>0</v>
      </c>
      <c r="F670" s="186">
        <v>0</v>
      </c>
      <c r="G670" s="421" t="s">
        <v>2315</v>
      </c>
      <c r="H670" s="402" t="s">
        <v>1110</v>
      </c>
      <c r="I670" s="395"/>
      <c r="J670" s="394"/>
      <c r="K670" s="410">
        <f t="shared" si="38"/>
        <v>2136992.0099999998</v>
      </c>
      <c r="L670" s="410">
        <v>2136992.0099999998</v>
      </c>
      <c r="M670" s="410"/>
      <c r="N670" s="410">
        <v>1855750.67</v>
      </c>
      <c r="O670" s="466">
        <f t="shared" ref="O670:O681" si="40">+K670-N670</f>
        <v>281241.33999999985</v>
      </c>
    </row>
    <row r="671" spans="1:15">
      <c r="A671" s="187">
        <v>330</v>
      </c>
      <c r="B671" s="395">
        <v>200</v>
      </c>
      <c r="C671" s="395">
        <v>101</v>
      </c>
      <c r="D671" s="186">
        <v>200</v>
      </c>
      <c r="E671" s="186">
        <v>0</v>
      </c>
      <c r="F671" s="186">
        <v>0</v>
      </c>
      <c r="G671" s="421" t="s">
        <v>2316</v>
      </c>
      <c r="H671" s="402" t="s">
        <v>1146</v>
      </c>
      <c r="I671" s="395"/>
      <c r="J671" s="394"/>
      <c r="K671" s="410">
        <f t="shared" si="38"/>
        <v>25087.02</v>
      </c>
      <c r="L671" s="410">
        <v>25087.02</v>
      </c>
      <c r="M671" s="410"/>
      <c r="N671" s="410">
        <v>13272.62</v>
      </c>
      <c r="O671" s="466">
        <f t="shared" si="40"/>
        <v>11814.4</v>
      </c>
    </row>
    <row r="672" spans="1:15">
      <c r="A672" s="187">
        <v>330</v>
      </c>
      <c r="B672" s="395">
        <v>200</v>
      </c>
      <c r="C672" s="395">
        <v>101</v>
      </c>
      <c r="D672" s="186">
        <v>300</v>
      </c>
      <c r="E672" s="186">
        <v>0</v>
      </c>
      <c r="F672" s="186">
        <v>0</v>
      </c>
      <c r="G672" s="421" t="s">
        <v>2317</v>
      </c>
      <c r="H672" s="402" t="s">
        <v>1147</v>
      </c>
      <c r="I672" s="395"/>
      <c r="J672" s="394"/>
      <c r="K672" s="410">
        <f t="shared" si="38"/>
        <v>40322.870000000003</v>
      </c>
      <c r="L672" s="410">
        <v>40322.870000000003</v>
      </c>
      <c r="M672" s="410"/>
      <c r="N672" s="410">
        <v>13115.33</v>
      </c>
      <c r="O672" s="466">
        <f t="shared" si="40"/>
        <v>27207.54</v>
      </c>
    </row>
    <row r="673" spans="1:15">
      <c r="A673" s="187">
        <v>330</v>
      </c>
      <c r="B673" s="395">
        <v>200</v>
      </c>
      <c r="C673" s="395">
        <v>101</v>
      </c>
      <c r="D673" s="186">
        <v>301</v>
      </c>
      <c r="E673" s="186">
        <v>0</v>
      </c>
      <c r="F673" s="186">
        <v>0</v>
      </c>
      <c r="G673" s="421" t="s">
        <v>2318</v>
      </c>
      <c r="H673" s="402" t="s">
        <v>2272</v>
      </c>
      <c r="I673" s="395"/>
      <c r="J673" s="394"/>
      <c r="K673" s="410">
        <f t="shared" si="38"/>
        <v>97604.77</v>
      </c>
      <c r="L673" s="410">
        <v>97604.77</v>
      </c>
      <c r="M673" s="410"/>
      <c r="N673" s="410">
        <v>998.03</v>
      </c>
      <c r="O673" s="466">
        <f t="shared" si="40"/>
        <v>96606.74</v>
      </c>
    </row>
    <row r="674" spans="1:15">
      <c r="A674" s="187">
        <v>330</v>
      </c>
      <c r="B674" s="395">
        <v>200</v>
      </c>
      <c r="C674" s="395">
        <v>101</v>
      </c>
      <c r="D674" s="186">
        <v>302</v>
      </c>
      <c r="E674" s="186">
        <v>0</v>
      </c>
      <c r="F674" s="186">
        <v>0</v>
      </c>
      <c r="G674" s="421" t="s">
        <v>2319</v>
      </c>
      <c r="H674" s="402" t="s">
        <v>2274</v>
      </c>
      <c r="I674" s="395"/>
      <c r="J674" s="394"/>
      <c r="K674" s="410">
        <f t="shared" si="38"/>
        <v>227754.55</v>
      </c>
      <c r="L674" s="410">
        <v>227754.55</v>
      </c>
      <c r="M674" s="410"/>
      <c r="N674" s="410">
        <v>141394.06</v>
      </c>
      <c r="O674" s="466">
        <f t="shared" si="40"/>
        <v>86360.489999999991</v>
      </c>
    </row>
    <row r="675" spans="1:15">
      <c r="A675" s="187">
        <v>330</v>
      </c>
      <c r="B675" s="395">
        <v>200</v>
      </c>
      <c r="C675" s="395">
        <v>101</v>
      </c>
      <c r="D675" s="186">
        <v>400</v>
      </c>
      <c r="E675" s="186">
        <v>0</v>
      </c>
      <c r="F675" s="186">
        <v>0</v>
      </c>
      <c r="G675" s="421" t="s">
        <v>2320</v>
      </c>
      <c r="H675" s="402" t="s">
        <v>1148</v>
      </c>
      <c r="I675" s="395"/>
      <c r="J675" s="394"/>
      <c r="K675" s="410">
        <f t="shared" si="38"/>
        <v>55579.51</v>
      </c>
      <c r="L675" s="410">
        <v>55579.51</v>
      </c>
      <c r="M675" s="410"/>
      <c r="N675" s="410">
        <v>166047.74</v>
      </c>
      <c r="O675" s="466">
        <f t="shared" si="40"/>
        <v>-110468.22999999998</v>
      </c>
    </row>
    <row r="676" spans="1:15">
      <c r="A676" s="187">
        <v>330</v>
      </c>
      <c r="B676" s="395">
        <v>200</v>
      </c>
      <c r="C676" s="395">
        <v>101</v>
      </c>
      <c r="D676" s="186">
        <v>500</v>
      </c>
      <c r="E676" s="186">
        <v>0</v>
      </c>
      <c r="F676" s="186">
        <v>0</v>
      </c>
      <c r="G676" s="421" t="s">
        <v>2321</v>
      </c>
      <c r="H676" s="402" t="s">
        <v>1135</v>
      </c>
      <c r="I676" s="395"/>
      <c r="J676" s="394"/>
      <c r="K676" s="410">
        <f t="shared" si="38"/>
        <v>145782.51</v>
      </c>
      <c r="L676" s="410">
        <v>145782.51</v>
      </c>
      <c r="M676" s="410"/>
      <c r="N676" s="410">
        <v>174755.96</v>
      </c>
      <c r="O676" s="466">
        <f t="shared" si="40"/>
        <v>-28973.449999999983</v>
      </c>
    </row>
    <row r="677" spans="1:15">
      <c r="A677" s="187">
        <v>330</v>
      </c>
      <c r="B677" s="395">
        <v>200</v>
      </c>
      <c r="C677" s="395">
        <v>101</v>
      </c>
      <c r="D677" s="186">
        <v>600</v>
      </c>
      <c r="E677" s="186">
        <v>0</v>
      </c>
      <c r="F677" s="186">
        <v>0</v>
      </c>
      <c r="G677" s="421" t="s">
        <v>2322</v>
      </c>
      <c r="H677" s="402" t="s">
        <v>1118</v>
      </c>
      <c r="I677" s="395"/>
      <c r="J677" s="394"/>
      <c r="K677" s="410">
        <f t="shared" si="38"/>
        <v>0</v>
      </c>
      <c r="L677" s="410">
        <v>0</v>
      </c>
      <c r="M677" s="410"/>
      <c r="N677" s="410">
        <v>0</v>
      </c>
      <c r="O677" s="466">
        <f t="shared" si="40"/>
        <v>0</v>
      </c>
    </row>
    <row r="678" spans="1:15">
      <c r="A678" s="187">
        <v>330</v>
      </c>
      <c r="B678" s="395">
        <v>200</v>
      </c>
      <c r="C678" s="395">
        <v>101</v>
      </c>
      <c r="D678" s="186">
        <v>600</v>
      </c>
      <c r="E678" s="186">
        <v>5</v>
      </c>
      <c r="F678" s="186">
        <v>0</v>
      </c>
      <c r="G678" s="421" t="s">
        <v>2323</v>
      </c>
      <c r="H678" s="402" t="s">
        <v>1119</v>
      </c>
      <c r="I678" s="395"/>
      <c r="J678" s="394"/>
      <c r="K678" s="410">
        <f t="shared" si="38"/>
        <v>0</v>
      </c>
      <c r="L678" s="410">
        <v>0</v>
      </c>
      <c r="M678" s="410"/>
      <c r="N678" s="410">
        <v>0</v>
      </c>
      <c r="O678" s="466">
        <f t="shared" si="40"/>
        <v>0</v>
      </c>
    </row>
    <row r="679" spans="1:15">
      <c r="A679" s="187">
        <v>330</v>
      </c>
      <c r="B679" s="395">
        <v>200</v>
      </c>
      <c r="C679" s="395">
        <v>101</v>
      </c>
      <c r="D679" s="186">
        <v>600</v>
      </c>
      <c r="E679" s="186">
        <v>10</v>
      </c>
      <c r="F679" s="186">
        <v>0</v>
      </c>
      <c r="G679" s="421" t="s">
        <v>2324</v>
      </c>
      <c r="H679" s="402" t="s">
        <v>1120</v>
      </c>
      <c r="I679" s="395"/>
      <c r="J679" s="394"/>
      <c r="K679" s="410">
        <f t="shared" si="38"/>
        <v>0</v>
      </c>
      <c r="L679" s="410">
        <v>0</v>
      </c>
      <c r="M679" s="410"/>
      <c r="N679" s="410">
        <v>0</v>
      </c>
      <c r="O679" s="466">
        <f t="shared" si="40"/>
        <v>0</v>
      </c>
    </row>
    <row r="680" spans="1:15">
      <c r="A680" s="187">
        <v>330</v>
      </c>
      <c r="B680" s="395">
        <v>200</v>
      </c>
      <c r="C680" s="395">
        <v>101</v>
      </c>
      <c r="D680" s="186">
        <v>600</v>
      </c>
      <c r="E680" s="186">
        <v>15</v>
      </c>
      <c r="F680" s="186">
        <v>0</v>
      </c>
      <c r="G680" s="421" t="s">
        <v>2325</v>
      </c>
      <c r="H680" s="402" t="s">
        <v>1149</v>
      </c>
      <c r="I680" s="395"/>
      <c r="J680" s="394"/>
      <c r="K680" s="410">
        <f t="shared" si="38"/>
        <v>1000</v>
      </c>
      <c r="L680" s="410">
        <v>1000</v>
      </c>
      <c r="M680" s="410"/>
      <c r="N680" s="410">
        <v>3300.57</v>
      </c>
      <c r="O680" s="466">
        <f t="shared" si="40"/>
        <v>-2300.5700000000002</v>
      </c>
    </row>
    <row r="681" spans="1:15">
      <c r="A681" s="187">
        <v>330</v>
      </c>
      <c r="B681" s="395">
        <v>200</v>
      </c>
      <c r="C681" s="395">
        <v>101</v>
      </c>
      <c r="D681" s="186">
        <v>900</v>
      </c>
      <c r="E681" s="186">
        <v>0</v>
      </c>
      <c r="F681" s="186">
        <v>0</v>
      </c>
      <c r="G681" s="421" t="s">
        <v>2326</v>
      </c>
      <c r="H681" s="402" t="s">
        <v>1138</v>
      </c>
      <c r="I681" s="395"/>
      <c r="J681" s="394"/>
      <c r="K681" s="410">
        <f t="shared" si="38"/>
        <v>791712.89</v>
      </c>
      <c r="L681" s="410">
        <v>791712.89</v>
      </c>
      <c r="M681" s="410"/>
      <c r="N681" s="410">
        <v>701463.89</v>
      </c>
      <c r="O681" s="466">
        <f t="shared" si="40"/>
        <v>90249</v>
      </c>
    </row>
    <row r="682" spans="1:15" ht="25.5">
      <c r="A682" s="187">
        <v>330</v>
      </c>
      <c r="B682" s="395">
        <v>200</v>
      </c>
      <c r="C682" s="395">
        <v>200</v>
      </c>
      <c r="D682" s="395">
        <v>0</v>
      </c>
      <c r="E682" s="395">
        <v>0</v>
      </c>
      <c r="F682" s="395">
        <v>0</v>
      </c>
      <c r="G682" s="403" t="s">
        <v>2942</v>
      </c>
      <c r="H682" s="403" t="s">
        <v>1188</v>
      </c>
      <c r="I682" s="395" t="s">
        <v>1189</v>
      </c>
      <c r="J682" s="394"/>
      <c r="K682" s="409">
        <f t="shared" si="38"/>
        <v>0</v>
      </c>
      <c r="L682" s="409">
        <v>0</v>
      </c>
      <c r="M682" s="409"/>
      <c r="N682" s="409">
        <v>0</v>
      </c>
      <c r="O682" s="465"/>
    </row>
    <row r="683" spans="1:15">
      <c r="A683" s="187">
        <v>330</v>
      </c>
      <c r="B683" s="395">
        <v>200</v>
      </c>
      <c r="C683" s="395">
        <v>200</v>
      </c>
      <c r="D683" s="186">
        <v>100</v>
      </c>
      <c r="E683" s="186">
        <v>0</v>
      </c>
      <c r="F683" s="186">
        <v>0</v>
      </c>
      <c r="G683" s="421" t="s">
        <v>2943</v>
      </c>
      <c r="H683" s="402" t="s">
        <v>1110</v>
      </c>
      <c r="I683" s="395"/>
      <c r="J683" s="395"/>
      <c r="K683" s="408">
        <f t="shared" si="38"/>
        <v>149239.34</v>
      </c>
      <c r="L683" s="408">
        <v>149239.34</v>
      </c>
      <c r="M683" s="408"/>
      <c r="N683" s="408">
        <v>81973.8</v>
      </c>
      <c r="O683" s="464">
        <f t="shared" ref="O683:O689" si="41">+K683-N683</f>
        <v>67265.539999999994</v>
      </c>
    </row>
    <row r="684" spans="1:15">
      <c r="A684" s="187">
        <v>330</v>
      </c>
      <c r="B684" s="395">
        <v>200</v>
      </c>
      <c r="C684" s="395">
        <v>200</v>
      </c>
      <c r="D684" s="186">
        <v>200</v>
      </c>
      <c r="E684" s="186">
        <v>0</v>
      </c>
      <c r="F684" s="186">
        <v>0</v>
      </c>
      <c r="G684" s="421" t="s">
        <v>2944</v>
      </c>
      <c r="H684" s="402" t="s">
        <v>1146</v>
      </c>
      <c r="I684" s="395"/>
      <c r="J684" s="395"/>
      <c r="K684" s="408">
        <f t="shared" si="38"/>
        <v>875.13</v>
      </c>
      <c r="L684" s="408">
        <v>875.13</v>
      </c>
      <c r="M684" s="408"/>
      <c r="N684" s="408">
        <v>690.01</v>
      </c>
      <c r="O684" s="464">
        <f t="shared" si="41"/>
        <v>185.12</v>
      </c>
    </row>
    <row r="685" spans="1:15">
      <c r="A685" s="187">
        <v>330</v>
      </c>
      <c r="B685" s="395">
        <v>200</v>
      </c>
      <c r="C685" s="395">
        <v>200</v>
      </c>
      <c r="D685" s="186">
        <v>300</v>
      </c>
      <c r="E685" s="186">
        <v>0</v>
      </c>
      <c r="F685" s="186">
        <v>0</v>
      </c>
      <c r="G685" s="421" t="s">
        <v>2945</v>
      </c>
      <c r="H685" s="402" t="s">
        <v>1147</v>
      </c>
      <c r="I685" s="395"/>
      <c r="J685" s="395"/>
      <c r="K685" s="408">
        <f t="shared" si="38"/>
        <v>1406.61</v>
      </c>
      <c r="L685" s="408">
        <v>1406.61</v>
      </c>
      <c r="M685" s="408"/>
      <c r="N685" s="408">
        <v>71.48</v>
      </c>
      <c r="O685" s="464">
        <f t="shared" si="41"/>
        <v>1335.1299999999999</v>
      </c>
    </row>
    <row r="686" spans="1:15">
      <c r="A686" s="187">
        <v>330</v>
      </c>
      <c r="B686" s="395">
        <v>200</v>
      </c>
      <c r="C686" s="395">
        <v>200</v>
      </c>
      <c r="D686" s="186">
        <v>301</v>
      </c>
      <c r="E686" s="186">
        <v>0</v>
      </c>
      <c r="F686" s="186">
        <v>0</v>
      </c>
      <c r="G686" s="421" t="s">
        <v>2327</v>
      </c>
      <c r="H686" s="402" t="s">
        <v>2272</v>
      </c>
      <c r="I686" s="395"/>
      <c r="J686" s="395"/>
      <c r="K686" s="408">
        <f t="shared" si="38"/>
        <v>3404.8173982300891</v>
      </c>
      <c r="L686" s="408">
        <v>3404.8173982300891</v>
      </c>
      <c r="M686" s="408"/>
      <c r="N686" s="408">
        <v>3249.87</v>
      </c>
      <c r="O686" s="464">
        <f t="shared" si="41"/>
        <v>154.94739823008922</v>
      </c>
    </row>
    <row r="687" spans="1:15">
      <c r="A687" s="187">
        <v>330</v>
      </c>
      <c r="B687" s="395">
        <v>200</v>
      </c>
      <c r="C687" s="395">
        <v>200</v>
      </c>
      <c r="D687" s="186">
        <v>302</v>
      </c>
      <c r="E687" s="186">
        <v>0</v>
      </c>
      <c r="F687" s="186">
        <v>0</v>
      </c>
      <c r="G687" s="421" t="s">
        <v>2328</v>
      </c>
      <c r="H687" s="402" t="s">
        <v>2274</v>
      </c>
      <c r="I687" s="395"/>
      <c r="J687" s="395"/>
      <c r="K687" s="408">
        <f t="shared" si="38"/>
        <v>7944.93</v>
      </c>
      <c r="L687" s="408">
        <v>7944.93</v>
      </c>
      <c r="M687" s="408"/>
      <c r="N687" s="408">
        <v>2131.48</v>
      </c>
      <c r="O687" s="464">
        <f t="shared" si="41"/>
        <v>5813.4500000000007</v>
      </c>
    </row>
    <row r="688" spans="1:15">
      <c r="A688" s="187">
        <v>330</v>
      </c>
      <c r="B688" s="395">
        <v>200</v>
      </c>
      <c r="C688" s="395">
        <v>200</v>
      </c>
      <c r="D688" s="186">
        <v>400</v>
      </c>
      <c r="E688" s="186">
        <v>0</v>
      </c>
      <c r="F688" s="186">
        <v>0</v>
      </c>
      <c r="G688" s="421" t="s">
        <v>2946</v>
      </c>
      <c r="H688" s="402" t="s">
        <v>1148</v>
      </c>
      <c r="I688" s="395"/>
      <c r="J688" s="395"/>
      <c r="K688" s="408">
        <f t="shared" si="38"/>
        <v>1938.82</v>
      </c>
      <c r="L688" s="408">
        <v>1938.82</v>
      </c>
      <c r="M688" s="408"/>
      <c r="N688" s="408">
        <v>3102.24</v>
      </c>
      <c r="O688" s="464">
        <f t="shared" si="41"/>
        <v>-1163.4199999999998</v>
      </c>
    </row>
    <row r="689" spans="1:15">
      <c r="A689" s="187">
        <v>330</v>
      </c>
      <c r="B689" s="395">
        <v>200</v>
      </c>
      <c r="C689" s="395">
        <v>200</v>
      </c>
      <c r="D689" s="186">
        <v>500</v>
      </c>
      <c r="E689" s="186">
        <v>0</v>
      </c>
      <c r="F689" s="186">
        <v>0</v>
      </c>
      <c r="G689" s="421" t="s">
        <v>2947</v>
      </c>
      <c r="H689" s="402" t="s">
        <v>1135</v>
      </c>
      <c r="I689" s="395"/>
      <c r="J689" s="395"/>
      <c r="K689" s="408">
        <f t="shared" si="38"/>
        <v>5085.4399999999996</v>
      </c>
      <c r="L689" s="408">
        <v>5085.4399999999996</v>
      </c>
      <c r="M689" s="408"/>
      <c r="N689" s="408">
        <v>587.01</v>
      </c>
      <c r="O689" s="464">
        <f t="shared" si="41"/>
        <v>4498.4299999999994</v>
      </c>
    </row>
    <row r="690" spans="1:15">
      <c r="A690" s="187">
        <v>330</v>
      </c>
      <c r="B690" s="395">
        <v>200</v>
      </c>
      <c r="C690" s="395">
        <v>200</v>
      </c>
      <c r="D690" s="395">
        <v>600</v>
      </c>
      <c r="E690" s="395">
        <v>0</v>
      </c>
      <c r="F690" s="395">
        <v>0</v>
      </c>
      <c r="G690" s="422" t="s">
        <v>2948</v>
      </c>
      <c r="H690" s="403" t="s">
        <v>1118</v>
      </c>
      <c r="I690" s="395"/>
      <c r="J690" s="394"/>
      <c r="K690" s="409">
        <f t="shared" si="38"/>
        <v>0</v>
      </c>
      <c r="L690" s="409">
        <v>0</v>
      </c>
      <c r="M690" s="409"/>
      <c r="N690" s="409">
        <v>0</v>
      </c>
      <c r="O690" s="465"/>
    </row>
    <row r="691" spans="1:15">
      <c r="A691" s="187">
        <v>330</v>
      </c>
      <c r="B691" s="395">
        <v>200</v>
      </c>
      <c r="C691" s="395">
        <v>200</v>
      </c>
      <c r="D691" s="395">
        <v>600</v>
      </c>
      <c r="E691" s="186">
        <v>5</v>
      </c>
      <c r="F691" s="186">
        <v>0</v>
      </c>
      <c r="G691" s="421" t="s">
        <v>2949</v>
      </c>
      <c r="H691" s="402" t="s">
        <v>1119</v>
      </c>
      <c r="I691" s="395"/>
      <c r="J691" s="395"/>
      <c r="K691" s="408">
        <f t="shared" si="38"/>
        <v>0</v>
      </c>
      <c r="L691" s="408">
        <v>0</v>
      </c>
      <c r="M691" s="408"/>
      <c r="N691" s="408">
        <v>0</v>
      </c>
      <c r="O691" s="464">
        <f>+K691-N691</f>
        <v>0</v>
      </c>
    </row>
    <row r="692" spans="1:15">
      <c r="A692" s="187">
        <v>330</v>
      </c>
      <c r="B692" s="395">
        <v>200</v>
      </c>
      <c r="C692" s="395">
        <v>200</v>
      </c>
      <c r="D692" s="395">
        <v>600</v>
      </c>
      <c r="E692" s="186">
        <v>10</v>
      </c>
      <c r="F692" s="186">
        <v>0</v>
      </c>
      <c r="G692" s="421" t="s">
        <v>2950</v>
      </c>
      <c r="H692" s="402" t="s">
        <v>1120</v>
      </c>
      <c r="I692" s="395"/>
      <c r="J692" s="395"/>
      <c r="K692" s="408">
        <f t="shared" si="38"/>
        <v>0</v>
      </c>
      <c r="L692" s="408">
        <v>0</v>
      </c>
      <c r="M692" s="408"/>
      <c r="N692" s="408">
        <v>0</v>
      </c>
      <c r="O692" s="464">
        <f>+K692-N692</f>
        <v>0</v>
      </c>
    </row>
    <row r="693" spans="1:15">
      <c r="A693" s="187">
        <v>330</v>
      </c>
      <c r="B693" s="395">
        <v>200</v>
      </c>
      <c r="C693" s="395">
        <v>200</v>
      </c>
      <c r="D693" s="395">
        <v>600</v>
      </c>
      <c r="E693" s="186">
        <v>15</v>
      </c>
      <c r="F693" s="186">
        <v>0</v>
      </c>
      <c r="G693" s="421" t="s">
        <v>2951</v>
      </c>
      <c r="H693" s="402" t="s">
        <v>1149</v>
      </c>
      <c r="I693" s="395"/>
      <c r="J693" s="395"/>
      <c r="K693" s="408">
        <f t="shared" si="38"/>
        <v>0</v>
      </c>
      <c r="L693" s="408">
        <v>0</v>
      </c>
      <c r="M693" s="408"/>
      <c r="N693" s="408">
        <v>0</v>
      </c>
      <c r="O693" s="464">
        <f>+K693-N693</f>
        <v>0</v>
      </c>
    </row>
    <row r="694" spans="1:15">
      <c r="A694" s="187">
        <v>330</v>
      </c>
      <c r="B694" s="395">
        <v>200</v>
      </c>
      <c r="C694" s="395">
        <v>200</v>
      </c>
      <c r="D694" s="186">
        <v>900</v>
      </c>
      <c r="E694" s="186">
        <v>0</v>
      </c>
      <c r="F694" s="186">
        <v>0</v>
      </c>
      <c r="G694" s="421" t="s">
        <v>2952</v>
      </c>
      <c r="H694" s="402" t="s">
        <v>1138</v>
      </c>
      <c r="I694" s="395"/>
      <c r="J694" s="395"/>
      <c r="K694" s="408">
        <f t="shared" si="38"/>
        <v>48415.35</v>
      </c>
      <c r="L694" s="408">
        <v>48415.35</v>
      </c>
      <c r="M694" s="408"/>
      <c r="N694" s="408">
        <v>29054.35</v>
      </c>
      <c r="O694" s="464">
        <f>+K694-N694</f>
        <v>19361</v>
      </c>
    </row>
    <row r="695" spans="1:15" ht="25.5">
      <c r="A695" s="187">
        <v>330</v>
      </c>
      <c r="B695" s="395">
        <v>200</v>
      </c>
      <c r="C695" s="395">
        <v>201</v>
      </c>
      <c r="D695" s="186">
        <v>0</v>
      </c>
      <c r="E695" s="186">
        <v>0</v>
      </c>
      <c r="F695" s="186">
        <v>0</v>
      </c>
      <c r="G695" s="421" t="s">
        <v>2329</v>
      </c>
      <c r="H695" s="402" t="s">
        <v>2330</v>
      </c>
      <c r="I695" s="395" t="s">
        <v>1189</v>
      </c>
      <c r="J695" s="395"/>
      <c r="K695" s="409">
        <f t="shared" si="38"/>
        <v>0</v>
      </c>
      <c r="L695" s="409">
        <v>0</v>
      </c>
      <c r="M695" s="409"/>
      <c r="N695" s="409">
        <v>0</v>
      </c>
      <c r="O695" s="465"/>
    </row>
    <row r="696" spans="1:15">
      <c r="A696" s="187">
        <v>330</v>
      </c>
      <c r="B696" s="395">
        <v>200</v>
      </c>
      <c r="C696" s="395">
        <v>201</v>
      </c>
      <c r="D696" s="186">
        <v>100</v>
      </c>
      <c r="E696" s="186">
        <v>0</v>
      </c>
      <c r="F696" s="186">
        <v>0</v>
      </c>
      <c r="G696" s="421" t="s">
        <v>2331</v>
      </c>
      <c r="H696" s="402" t="s">
        <v>1110</v>
      </c>
      <c r="I696" s="395"/>
      <c r="J696" s="395"/>
      <c r="K696" s="408">
        <f t="shared" si="38"/>
        <v>0</v>
      </c>
      <c r="L696" s="408">
        <v>0</v>
      </c>
      <c r="M696" s="408"/>
      <c r="N696" s="408">
        <v>0</v>
      </c>
      <c r="O696" s="464">
        <f t="shared" ref="O696:O708" si="42">+K696-N696</f>
        <v>0</v>
      </c>
    </row>
    <row r="697" spans="1:15">
      <c r="A697" s="187">
        <v>330</v>
      </c>
      <c r="B697" s="395">
        <v>200</v>
      </c>
      <c r="C697" s="395">
        <v>201</v>
      </c>
      <c r="D697" s="186">
        <v>200</v>
      </c>
      <c r="E697" s="186">
        <v>0</v>
      </c>
      <c r="F697" s="186">
        <v>0</v>
      </c>
      <c r="G697" s="421" t="s">
        <v>2332</v>
      </c>
      <c r="H697" s="402" t="s">
        <v>1146</v>
      </c>
      <c r="I697" s="395"/>
      <c r="J697" s="395"/>
      <c r="K697" s="408">
        <f t="shared" si="38"/>
        <v>0</v>
      </c>
      <c r="L697" s="408">
        <v>0</v>
      </c>
      <c r="M697" s="408"/>
      <c r="N697" s="408">
        <v>0</v>
      </c>
      <c r="O697" s="464">
        <f t="shared" si="42"/>
        <v>0</v>
      </c>
    </row>
    <row r="698" spans="1:15">
      <c r="A698" s="187">
        <v>330</v>
      </c>
      <c r="B698" s="395">
        <v>200</v>
      </c>
      <c r="C698" s="395">
        <v>201</v>
      </c>
      <c r="D698" s="186">
        <v>300</v>
      </c>
      <c r="E698" s="186">
        <v>0</v>
      </c>
      <c r="F698" s="186">
        <v>0</v>
      </c>
      <c r="G698" s="421" t="s">
        <v>2333</v>
      </c>
      <c r="H698" s="402" t="s">
        <v>1147</v>
      </c>
      <c r="I698" s="395"/>
      <c r="J698" s="395"/>
      <c r="K698" s="408">
        <f t="shared" si="38"/>
        <v>0</v>
      </c>
      <c r="L698" s="408">
        <v>0</v>
      </c>
      <c r="M698" s="408"/>
      <c r="N698" s="408">
        <v>0</v>
      </c>
      <c r="O698" s="464">
        <f t="shared" si="42"/>
        <v>0</v>
      </c>
    </row>
    <row r="699" spans="1:15">
      <c r="A699" s="187">
        <v>330</v>
      </c>
      <c r="B699" s="395">
        <v>200</v>
      </c>
      <c r="C699" s="395">
        <v>201</v>
      </c>
      <c r="D699" s="186">
        <v>301</v>
      </c>
      <c r="E699" s="186">
        <v>0</v>
      </c>
      <c r="F699" s="186">
        <v>0</v>
      </c>
      <c r="G699" s="421" t="s">
        <v>2334</v>
      </c>
      <c r="H699" s="402" t="s">
        <v>2272</v>
      </c>
      <c r="I699" s="395"/>
      <c r="J699" s="395"/>
      <c r="K699" s="408">
        <f t="shared" si="38"/>
        <v>0</v>
      </c>
      <c r="L699" s="408">
        <v>0</v>
      </c>
      <c r="M699" s="408"/>
      <c r="N699" s="408">
        <v>0</v>
      </c>
      <c r="O699" s="464">
        <f t="shared" si="42"/>
        <v>0</v>
      </c>
    </row>
    <row r="700" spans="1:15">
      <c r="A700" s="187">
        <v>330</v>
      </c>
      <c r="B700" s="395">
        <v>200</v>
      </c>
      <c r="C700" s="395">
        <v>201</v>
      </c>
      <c r="D700" s="186">
        <v>302</v>
      </c>
      <c r="E700" s="186">
        <v>0</v>
      </c>
      <c r="F700" s="186">
        <v>0</v>
      </c>
      <c r="G700" s="421" t="s">
        <v>2335</v>
      </c>
      <c r="H700" s="402" t="s">
        <v>2274</v>
      </c>
      <c r="I700" s="395"/>
      <c r="J700" s="395"/>
      <c r="K700" s="408">
        <f t="shared" si="38"/>
        <v>0</v>
      </c>
      <c r="L700" s="408">
        <v>0</v>
      </c>
      <c r="M700" s="408"/>
      <c r="N700" s="408">
        <v>0</v>
      </c>
      <c r="O700" s="464">
        <f t="shared" si="42"/>
        <v>0</v>
      </c>
    </row>
    <row r="701" spans="1:15">
      <c r="A701" s="187">
        <v>330</v>
      </c>
      <c r="B701" s="395">
        <v>200</v>
      </c>
      <c r="C701" s="395">
        <v>201</v>
      </c>
      <c r="D701" s="186">
        <v>400</v>
      </c>
      <c r="E701" s="186">
        <v>0</v>
      </c>
      <c r="F701" s="186">
        <v>0</v>
      </c>
      <c r="G701" s="421" t="s">
        <v>2336</v>
      </c>
      <c r="H701" s="402" t="s">
        <v>1148</v>
      </c>
      <c r="I701" s="395"/>
      <c r="J701" s="395"/>
      <c r="K701" s="408">
        <f t="shared" si="38"/>
        <v>0</v>
      </c>
      <c r="L701" s="408">
        <v>0</v>
      </c>
      <c r="M701" s="408"/>
      <c r="N701" s="408">
        <v>0</v>
      </c>
      <c r="O701" s="464">
        <f t="shared" si="42"/>
        <v>0</v>
      </c>
    </row>
    <row r="702" spans="1:15">
      <c r="A702" s="187">
        <v>330</v>
      </c>
      <c r="B702" s="395">
        <v>200</v>
      </c>
      <c r="C702" s="395">
        <v>201</v>
      </c>
      <c r="D702" s="186">
        <v>500</v>
      </c>
      <c r="E702" s="186">
        <v>0</v>
      </c>
      <c r="F702" s="186">
        <v>0</v>
      </c>
      <c r="G702" s="421" t="s">
        <v>2337</v>
      </c>
      <c r="H702" s="402" t="s">
        <v>1135</v>
      </c>
      <c r="I702" s="395"/>
      <c r="J702" s="395"/>
      <c r="K702" s="408">
        <f t="shared" si="38"/>
        <v>0</v>
      </c>
      <c r="L702" s="408">
        <v>0</v>
      </c>
      <c r="M702" s="408"/>
      <c r="N702" s="408">
        <v>0</v>
      </c>
      <c r="O702" s="464">
        <f t="shared" si="42"/>
        <v>0</v>
      </c>
    </row>
    <row r="703" spans="1:15">
      <c r="A703" s="187">
        <v>330</v>
      </c>
      <c r="B703" s="395">
        <v>200</v>
      </c>
      <c r="C703" s="395">
        <v>201</v>
      </c>
      <c r="D703" s="186">
        <v>600</v>
      </c>
      <c r="E703" s="186">
        <v>0</v>
      </c>
      <c r="F703" s="186">
        <v>0</v>
      </c>
      <c r="G703" s="421" t="s">
        <v>2338</v>
      </c>
      <c r="H703" s="402" t="s">
        <v>1118</v>
      </c>
      <c r="I703" s="395"/>
      <c r="J703" s="395"/>
      <c r="K703" s="408">
        <f t="shared" si="38"/>
        <v>0</v>
      </c>
      <c r="L703" s="408">
        <v>0</v>
      </c>
      <c r="M703" s="408"/>
      <c r="N703" s="408">
        <v>0</v>
      </c>
      <c r="O703" s="464">
        <f t="shared" si="42"/>
        <v>0</v>
      </c>
    </row>
    <row r="704" spans="1:15">
      <c r="A704" s="187">
        <v>330</v>
      </c>
      <c r="B704" s="395">
        <v>200</v>
      </c>
      <c r="C704" s="395">
        <v>201</v>
      </c>
      <c r="D704" s="186">
        <v>600</v>
      </c>
      <c r="E704" s="186">
        <v>5</v>
      </c>
      <c r="F704" s="186">
        <v>0</v>
      </c>
      <c r="G704" s="421" t="s">
        <v>2339</v>
      </c>
      <c r="H704" s="402" t="s">
        <v>1119</v>
      </c>
      <c r="I704" s="395"/>
      <c r="J704" s="395"/>
      <c r="K704" s="408">
        <f t="shared" si="38"/>
        <v>0</v>
      </c>
      <c r="L704" s="408">
        <v>0</v>
      </c>
      <c r="M704" s="408"/>
      <c r="N704" s="408">
        <v>0</v>
      </c>
      <c r="O704" s="464">
        <f t="shared" si="42"/>
        <v>0</v>
      </c>
    </row>
    <row r="705" spans="1:15">
      <c r="A705" s="187">
        <v>330</v>
      </c>
      <c r="B705" s="395">
        <v>200</v>
      </c>
      <c r="C705" s="395">
        <v>201</v>
      </c>
      <c r="D705" s="186">
        <v>600</v>
      </c>
      <c r="E705" s="186">
        <v>10</v>
      </c>
      <c r="F705" s="186">
        <v>0</v>
      </c>
      <c r="G705" s="421" t="s">
        <v>2340</v>
      </c>
      <c r="H705" s="402" t="s">
        <v>1120</v>
      </c>
      <c r="I705" s="395"/>
      <c r="J705" s="395"/>
      <c r="K705" s="408">
        <f t="shared" si="38"/>
        <v>0</v>
      </c>
      <c r="L705" s="408">
        <v>0</v>
      </c>
      <c r="M705" s="408"/>
      <c r="N705" s="408">
        <v>0</v>
      </c>
      <c r="O705" s="464">
        <f t="shared" si="42"/>
        <v>0</v>
      </c>
    </row>
    <row r="706" spans="1:15">
      <c r="A706" s="187">
        <v>330</v>
      </c>
      <c r="B706" s="395">
        <v>200</v>
      </c>
      <c r="C706" s="395">
        <v>201</v>
      </c>
      <c r="D706" s="186">
        <v>600</v>
      </c>
      <c r="E706" s="186">
        <v>15</v>
      </c>
      <c r="F706" s="186">
        <v>0</v>
      </c>
      <c r="G706" s="421" t="s">
        <v>2341</v>
      </c>
      <c r="H706" s="402" t="s">
        <v>1149</v>
      </c>
      <c r="I706" s="395"/>
      <c r="J706" s="395"/>
      <c r="K706" s="408">
        <f t="shared" si="38"/>
        <v>0</v>
      </c>
      <c r="L706" s="408">
        <v>0</v>
      </c>
      <c r="M706" s="408"/>
      <c r="N706" s="408">
        <v>0</v>
      </c>
      <c r="O706" s="464">
        <f t="shared" si="42"/>
        <v>0</v>
      </c>
    </row>
    <row r="707" spans="1:15">
      <c r="A707" s="187">
        <v>330</v>
      </c>
      <c r="B707" s="395">
        <v>200</v>
      </c>
      <c r="C707" s="395">
        <v>201</v>
      </c>
      <c r="D707" s="186">
        <v>900</v>
      </c>
      <c r="E707" s="186">
        <v>0</v>
      </c>
      <c r="F707" s="186">
        <v>0</v>
      </c>
      <c r="G707" s="421" t="s">
        <v>2342</v>
      </c>
      <c r="H707" s="402" t="s">
        <v>1138</v>
      </c>
      <c r="I707" s="395"/>
      <c r="J707" s="395"/>
      <c r="K707" s="408">
        <f t="shared" si="38"/>
        <v>0</v>
      </c>
      <c r="L707" s="408">
        <v>0</v>
      </c>
      <c r="M707" s="408"/>
      <c r="N707" s="408">
        <v>0</v>
      </c>
      <c r="O707" s="464">
        <f t="shared" si="42"/>
        <v>0</v>
      </c>
    </row>
    <row r="708" spans="1:15">
      <c r="A708" s="187">
        <v>330</v>
      </c>
      <c r="B708" s="395">
        <v>200</v>
      </c>
      <c r="C708" s="186">
        <v>300</v>
      </c>
      <c r="D708" s="186">
        <v>0</v>
      </c>
      <c r="E708" s="186">
        <v>0</v>
      </c>
      <c r="F708" s="186">
        <v>0</v>
      </c>
      <c r="G708" s="403" t="s">
        <v>2953</v>
      </c>
      <c r="H708" s="403" t="s">
        <v>1190</v>
      </c>
      <c r="I708" s="395" t="s">
        <v>1191</v>
      </c>
      <c r="J708" s="395"/>
      <c r="K708" s="408">
        <f t="shared" si="38"/>
        <v>0</v>
      </c>
      <c r="L708" s="408">
        <v>0</v>
      </c>
      <c r="M708" s="408"/>
      <c r="N708" s="408">
        <v>0</v>
      </c>
      <c r="O708" s="464">
        <f t="shared" si="42"/>
        <v>0</v>
      </c>
    </row>
    <row r="709" spans="1:15">
      <c r="A709" s="184">
        <v>335</v>
      </c>
      <c r="B709" s="57">
        <v>0</v>
      </c>
      <c r="C709" s="57">
        <v>0</v>
      </c>
      <c r="D709" s="57">
        <v>0</v>
      </c>
      <c r="E709" s="57">
        <v>0</v>
      </c>
      <c r="F709" s="57">
        <v>0</v>
      </c>
      <c r="G709" s="413">
        <v>335</v>
      </c>
      <c r="H709" s="413" t="s">
        <v>1192</v>
      </c>
      <c r="I709" s="57" t="s">
        <v>1193</v>
      </c>
      <c r="J709" s="57"/>
      <c r="K709" s="409">
        <f t="shared" si="38"/>
        <v>0</v>
      </c>
      <c r="L709" s="409">
        <v>0</v>
      </c>
      <c r="M709" s="409"/>
      <c r="N709" s="409">
        <v>0</v>
      </c>
      <c r="O709" s="465"/>
    </row>
    <row r="710" spans="1:15">
      <c r="A710" s="187">
        <v>335</v>
      </c>
      <c r="B710" s="395">
        <v>100</v>
      </c>
      <c r="C710" s="395">
        <v>0</v>
      </c>
      <c r="D710" s="395">
        <v>0</v>
      </c>
      <c r="E710" s="395">
        <v>0</v>
      </c>
      <c r="F710" s="395">
        <v>0</v>
      </c>
      <c r="G710" s="403" t="s">
        <v>2954</v>
      </c>
      <c r="H710" s="403" t="s">
        <v>1194</v>
      </c>
      <c r="I710" s="395" t="s">
        <v>1195</v>
      </c>
      <c r="J710" s="394"/>
      <c r="K710" s="409">
        <f t="shared" si="38"/>
        <v>0</v>
      </c>
      <c r="L710" s="409">
        <v>0</v>
      </c>
      <c r="M710" s="409"/>
      <c r="N710" s="409">
        <v>0</v>
      </c>
      <c r="O710" s="465"/>
    </row>
    <row r="711" spans="1:15" ht="25.5">
      <c r="A711" s="187">
        <v>335</v>
      </c>
      <c r="B711" s="395">
        <v>100</v>
      </c>
      <c r="C711" s="395">
        <v>100</v>
      </c>
      <c r="D711" s="395">
        <v>0</v>
      </c>
      <c r="E711" s="395">
        <v>0</v>
      </c>
      <c r="F711" s="395">
        <v>0</v>
      </c>
      <c r="G711" s="403" t="s">
        <v>2955</v>
      </c>
      <c r="H711" s="403" t="s">
        <v>1196</v>
      </c>
      <c r="I711" s="395" t="s">
        <v>1197</v>
      </c>
      <c r="J711" s="394"/>
      <c r="K711" s="409">
        <f t="shared" ref="K711:K774" si="43">+L711+M711</f>
        <v>0</v>
      </c>
      <c r="L711" s="409">
        <v>0</v>
      </c>
      <c r="M711" s="409"/>
      <c r="N711" s="409">
        <v>0</v>
      </c>
      <c r="O711" s="465"/>
    </row>
    <row r="712" spans="1:15">
      <c r="A712" s="187">
        <v>335</v>
      </c>
      <c r="B712" s="395">
        <v>100</v>
      </c>
      <c r="C712" s="395">
        <v>100</v>
      </c>
      <c r="D712" s="186">
        <v>100</v>
      </c>
      <c r="E712" s="186">
        <v>0</v>
      </c>
      <c r="F712" s="186">
        <v>0</v>
      </c>
      <c r="G712" s="421" t="s">
        <v>2956</v>
      </c>
      <c r="H712" s="402" t="s">
        <v>1110</v>
      </c>
      <c r="I712" s="395"/>
      <c r="J712" s="395"/>
      <c r="K712" s="408">
        <f t="shared" si="43"/>
        <v>331197.23</v>
      </c>
      <c r="L712" s="408">
        <v>331197.23</v>
      </c>
      <c r="M712" s="408"/>
      <c r="N712" s="408">
        <v>321128.07</v>
      </c>
      <c r="O712" s="464">
        <f>+K712-N712</f>
        <v>10069.159999999974</v>
      </c>
    </row>
    <row r="713" spans="1:15">
      <c r="A713" s="187">
        <v>335</v>
      </c>
      <c r="B713" s="395">
        <v>100</v>
      </c>
      <c r="C713" s="395">
        <v>100</v>
      </c>
      <c r="D713" s="186">
        <v>200</v>
      </c>
      <c r="E713" s="186">
        <v>0</v>
      </c>
      <c r="F713" s="186">
        <v>0</v>
      </c>
      <c r="G713" s="421" t="s">
        <v>2957</v>
      </c>
      <c r="H713" s="402" t="s">
        <v>1111</v>
      </c>
      <c r="I713" s="395"/>
      <c r="J713" s="395"/>
      <c r="K713" s="408">
        <f t="shared" si="43"/>
        <v>138273.54999999999</v>
      </c>
      <c r="L713" s="408">
        <v>138273.54999999999</v>
      </c>
      <c r="M713" s="408"/>
      <c r="N713" s="408">
        <v>122555.06</v>
      </c>
      <c r="O713" s="464">
        <f>+K713-N713</f>
        <v>15718.489999999991</v>
      </c>
    </row>
    <row r="714" spans="1:15">
      <c r="A714" s="187">
        <v>335</v>
      </c>
      <c r="B714" s="395">
        <v>100</v>
      </c>
      <c r="C714" s="395">
        <v>100</v>
      </c>
      <c r="D714" s="186">
        <v>300</v>
      </c>
      <c r="E714" s="186">
        <v>0</v>
      </c>
      <c r="F714" s="186">
        <v>0</v>
      </c>
      <c r="G714" s="421" t="s">
        <v>2958</v>
      </c>
      <c r="H714" s="402" t="s">
        <v>1134</v>
      </c>
      <c r="I714" s="395"/>
      <c r="J714" s="395"/>
      <c r="K714" s="408">
        <f t="shared" si="43"/>
        <v>41138.199999999997</v>
      </c>
      <c r="L714" s="408">
        <v>41138.199999999997</v>
      </c>
      <c r="M714" s="408"/>
      <c r="N714" s="408">
        <v>20059.48</v>
      </c>
      <c r="O714" s="464">
        <f>+K714-N714</f>
        <v>21078.719999999998</v>
      </c>
    </row>
    <row r="715" spans="1:15">
      <c r="A715" s="187">
        <v>335</v>
      </c>
      <c r="B715" s="395">
        <v>100</v>
      </c>
      <c r="C715" s="395">
        <v>100</v>
      </c>
      <c r="D715" s="186">
        <v>400</v>
      </c>
      <c r="E715" s="186">
        <v>0</v>
      </c>
      <c r="F715" s="186">
        <v>0</v>
      </c>
      <c r="G715" s="421" t="s">
        <v>2959</v>
      </c>
      <c r="H715" s="402" t="s">
        <v>1135</v>
      </c>
      <c r="I715" s="395"/>
      <c r="J715" s="395"/>
      <c r="K715" s="408">
        <f t="shared" si="43"/>
        <v>1298.32</v>
      </c>
      <c r="L715" s="408">
        <v>1298.32</v>
      </c>
      <c r="M715" s="408"/>
      <c r="N715" s="408">
        <v>1298.32</v>
      </c>
      <c r="O715" s="464">
        <f>+K715-N715</f>
        <v>0</v>
      </c>
    </row>
    <row r="716" spans="1:15">
      <c r="A716" s="187">
        <v>335</v>
      </c>
      <c r="B716" s="395">
        <v>100</v>
      </c>
      <c r="C716" s="395">
        <v>100</v>
      </c>
      <c r="D716" s="395">
        <v>500</v>
      </c>
      <c r="E716" s="395">
        <v>0</v>
      </c>
      <c r="F716" s="395">
        <v>0</v>
      </c>
      <c r="G716" s="422" t="s">
        <v>2960</v>
      </c>
      <c r="H716" s="403" t="s">
        <v>1118</v>
      </c>
      <c r="I716" s="395"/>
      <c r="J716" s="394"/>
      <c r="K716" s="409">
        <f t="shared" si="43"/>
        <v>0</v>
      </c>
      <c r="L716" s="409">
        <v>0</v>
      </c>
      <c r="M716" s="409"/>
      <c r="N716" s="409">
        <v>0</v>
      </c>
      <c r="O716" s="465"/>
    </row>
    <row r="717" spans="1:15">
      <c r="A717" s="187">
        <v>335</v>
      </c>
      <c r="B717" s="395">
        <v>100</v>
      </c>
      <c r="C717" s="395">
        <v>100</v>
      </c>
      <c r="D717" s="395">
        <v>500</v>
      </c>
      <c r="E717" s="186">
        <v>5</v>
      </c>
      <c r="F717" s="186">
        <v>0</v>
      </c>
      <c r="G717" s="421" t="s">
        <v>2961</v>
      </c>
      <c r="H717" s="402" t="s">
        <v>1119</v>
      </c>
      <c r="I717" s="395"/>
      <c r="J717" s="395"/>
      <c r="K717" s="408">
        <f t="shared" si="43"/>
        <v>0</v>
      </c>
      <c r="L717" s="408">
        <v>0</v>
      </c>
      <c r="M717" s="408"/>
      <c r="N717" s="408">
        <v>0</v>
      </c>
      <c r="O717" s="464">
        <f>+K717-N717</f>
        <v>0</v>
      </c>
    </row>
    <row r="718" spans="1:15">
      <c r="A718" s="187">
        <v>335</v>
      </c>
      <c r="B718" s="395">
        <v>100</v>
      </c>
      <c r="C718" s="395">
        <v>100</v>
      </c>
      <c r="D718" s="395">
        <v>500</v>
      </c>
      <c r="E718" s="186">
        <v>10</v>
      </c>
      <c r="F718" s="186">
        <v>0</v>
      </c>
      <c r="G718" s="421" t="s">
        <v>2962</v>
      </c>
      <c r="H718" s="402" t="s">
        <v>1120</v>
      </c>
      <c r="I718" s="395"/>
      <c r="J718" s="395"/>
      <c r="K718" s="408">
        <f t="shared" si="43"/>
        <v>0</v>
      </c>
      <c r="L718" s="408">
        <v>0</v>
      </c>
      <c r="M718" s="408"/>
      <c r="N718" s="408">
        <v>0</v>
      </c>
      <c r="O718" s="464">
        <f>+K718-N718</f>
        <v>0</v>
      </c>
    </row>
    <row r="719" spans="1:15" ht="25.5">
      <c r="A719" s="187">
        <v>335</v>
      </c>
      <c r="B719" s="395">
        <v>100</v>
      </c>
      <c r="C719" s="395">
        <v>100</v>
      </c>
      <c r="D719" s="395">
        <v>500</v>
      </c>
      <c r="E719" s="186">
        <v>15</v>
      </c>
      <c r="F719" s="186">
        <v>0</v>
      </c>
      <c r="G719" s="421" t="s">
        <v>2963</v>
      </c>
      <c r="H719" s="402" t="s">
        <v>1198</v>
      </c>
      <c r="I719" s="395"/>
      <c r="J719" s="395"/>
      <c r="K719" s="408">
        <f t="shared" si="43"/>
        <v>31.5</v>
      </c>
      <c r="L719" s="408">
        <v>31.5</v>
      </c>
      <c r="M719" s="408"/>
      <c r="N719" s="408">
        <v>0</v>
      </c>
      <c r="O719" s="464">
        <f>+K719-N719</f>
        <v>31.5</v>
      </c>
    </row>
    <row r="720" spans="1:15">
      <c r="A720" s="187">
        <v>335</v>
      </c>
      <c r="B720" s="395">
        <v>100</v>
      </c>
      <c r="C720" s="395">
        <v>100</v>
      </c>
      <c r="D720" s="186">
        <v>900</v>
      </c>
      <c r="E720" s="186">
        <v>0</v>
      </c>
      <c r="F720" s="186">
        <v>0</v>
      </c>
      <c r="G720" s="421" t="s">
        <v>2964</v>
      </c>
      <c r="H720" s="402" t="s">
        <v>1138</v>
      </c>
      <c r="I720" s="395"/>
      <c r="J720" s="395"/>
      <c r="K720" s="408">
        <f t="shared" si="43"/>
        <v>145668.4</v>
      </c>
      <c r="L720" s="408">
        <v>145668.4</v>
      </c>
      <c r="M720" s="408"/>
      <c r="N720" s="408">
        <v>136277.84</v>
      </c>
      <c r="O720" s="464">
        <f>+K720-N720</f>
        <v>9390.5599999999977</v>
      </c>
    </row>
    <row r="721" spans="1:15" ht="25.5">
      <c r="A721" s="187">
        <v>335</v>
      </c>
      <c r="B721" s="395">
        <v>100</v>
      </c>
      <c r="C721" s="395">
        <v>200</v>
      </c>
      <c r="D721" s="395">
        <v>0</v>
      </c>
      <c r="E721" s="395">
        <v>0</v>
      </c>
      <c r="F721" s="395">
        <v>0</v>
      </c>
      <c r="G721" s="403" t="s">
        <v>2965</v>
      </c>
      <c r="H721" s="403" t="s">
        <v>1199</v>
      </c>
      <c r="I721" s="395" t="s">
        <v>1200</v>
      </c>
      <c r="J721" s="394"/>
      <c r="K721" s="409">
        <f t="shared" si="43"/>
        <v>0</v>
      </c>
      <c r="L721" s="409">
        <v>0</v>
      </c>
      <c r="M721" s="409"/>
      <c r="N721" s="409">
        <v>0</v>
      </c>
      <c r="O721" s="465"/>
    </row>
    <row r="722" spans="1:15">
      <c r="A722" s="187">
        <v>335</v>
      </c>
      <c r="B722" s="395">
        <v>100</v>
      </c>
      <c r="C722" s="395">
        <v>200</v>
      </c>
      <c r="D722" s="186">
        <v>100</v>
      </c>
      <c r="E722" s="186">
        <v>0</v>
      </c>
      <c r="F722" s="186">
        <v>0</v>
      </c>
      <c r="G722" s="421" t="s">
        <v>2966</v>
      </c>
      <c r="H722" s="402" t="s">
        <v>1110</v>
      </c>
      <c r="I722" s="395"/>
      <c r="J722" s="395"/>
      <c r="K722" s="408">
        <f t="shared" si="43"/>
        <v>0</v>
      </c>
      <c r="L722" s="408">
        <v>0</v>
      </c>
      <c r="M722" s="408"/>
      <c r="N722" s="408">
        <v>0</v>
      </c>
      <c r="O722" s="464">
        <f>+K722-N722</f>
        <v>0</v>
      </c>
    </row>
    <row r="723" spans="1:15">
      <c r="A723" s="187">
        <v>335</v>
      </c>
      <c r="B723" s="395">
        <v>100</v>
      </c>
      <c r="C723" s="395">
        <v>200</v>
      </c>
      <c r="D723" s="186">
        <v>200</v>
      </c>
      <c r="E723" s="186">
        <v>0</v>
      </c>
      <c r="F723" s="186">
        <v>0</v>
      </c>
      <c r="G723" s="421" t="s">
        <v>2967</v>
      </c>
      <c r="H723" s="402" t="s">
        <v>1111</v>
      </c>
      <c r="I723" s="395"/>
      <c r="J723" s="395"/>
      <c r="K723" s="408">
        <f t="shared" si="43"/>
        <v>0</v>
      </c>
      <c r="L723" s="408">
        <v>0</v>
      </c>
      <c r="M723" s="408"/>
      <c r="N723" s="408">
        <v>0</v>
      </c>
      <c r="O723" s="464">
        <f>+K723-N723</f>
        <v>0</v>
      </c>
    </row>
    <row r="724" spans="1:15">
      <c r="A724" s="187">
        <v>335</v>
      </c>
      <c r="B724" s="395">
        <v>100</v>
      </c>
      <c r="C724" s="395">
        <v>200</v>
      </c>
      <c r="D724" s="186">
        <v>300</v>
      </c>
      <c r="E724" s="186">
        <v>0</v>
      </c>
      <c r="F724" s="186">
        <v>0</v>
      </c>
      <c r="G724" s="421" t="s">
        <v>2968</v>
      </c>
      <c r="H724" s="402" t="s">
        <v>1134</v>
      </c>
      <c r="I724" s="395"/>
      <c r="J724" s="395"/>
      <c r="K724" s="408">
        <f t="shared" si="43"/>
        <v>0</v>
      </c>
      <c r="L724" s="408">
        <v>0</v>
      </c>
      <c r="M724" s="408"/>
      <c r="N724" s="408">
        <v>0</v>
      </c>
      <c r="O724" s="464">
        <f>+K724-N724</f>
        <v>0</v>
      </c>
    </row>
    <row r="725" spans="1:15">
      <c r="A725" s="187">
        <v>335</v>
      </c>
      <c r="B725" s="395">
        <v>100</v>
      </c>
      <c r="C725" s="395">
        <v>200</v>
      </c>
      <c r="D725" s="186">
        <v>400</v>
      </c>
      <c r="E725" s="186">
        <v>0</v>
      </c>
      <c r="F725" s="186">
        <v>0</v>
      </c>
      <c r="G725" s="421" t="s">
        <v>2969</v>
      </c>
      <c r="H725" s="402" t="s">
        <v>1135</v>
      </c>
      <c r="I725" s="395"/>
      <c r="J725" s="395"/>
      <c r="K725" s="408">
        <f t="shared" si="43"/>
        <v>0</v>
      </c>
      <c r="L725" s="408">
        <v>0</v>
      </c>
      <c r="M725" s="408"/>
      <c r="N725" s="408">
        <v>0</v>
      </c>
      <c r="O725" s="464">
        <f>+K725-N725</f>
        <v>0</v>
      </c>
    </row>
    <row r="726" spans="1:15">
      <c r="A726" s="187">
        <v>335</v>
      </c>
      <c r="B726" s="395">
        <v>100</v>
      </c>
      <c r="C726" s="395">
        <v>200</v>
      </c>
      <c r="D726" s="395">
        <v>500</v>
      </c>
      <c r="E726" s="395">
        <v>0</v>
      </c>
      <c r="F726" s="395">
        <v>0</v>
      </c>
      <c r="G726" s="422" t="s">
        <v>2970</v>
      </c>
      <c r="H726" s="403" t="s">
        <v>1118</v>
      </c>
      <c r="I726" s="395"/>
      <c r="J726" s="394"/>
      <c r="K726" s="409">
        <f t="shared" si="43"/>
        <v>0</v>
      </c>
      <c r="L726" s="409">
        <v>0</v>
      </c>
      <c r="M726" s="409"/>
      <c r="N726" s="409">
        <v>0</v>
      </c>
      <c r="O726" s="465"/>
    </row>
    <row r="727" spans="1:15">
      <c r="A727" s="187">
        <v>335</v>
      </c>
      <c r="B727" s="395">
        <v>100</v>
      </c>
      <c r="C727" s="395">
        <v>200</v>
      </c>
      <c r="D727" s="395">
        <v>500</v>
      </c>
      <c r="E727" s="186">
        <v>5</v>
      </c>
      <c r="F727" s="186">
        <v>0</v>
      </c>
      <c r="G727" s="421" t="s">
        <v>2971</v>
      </c>
      <c r="H727" s="402" t="s">
        <v>1119</v>
      </c>
      <c r="I727" s="395"/>
      <c r="J727" s="395"/>
      <c r="K727" s="408">
        <f t="shared" si="43"/>
        <v>0</v>
      </c>
      <c r="L727" s="408">
        <v>0</v>
      </c>
      <c r="M727" s="408"/>
      <c r="N727" s="408">
        <v>0</v>
      </c>
      <c r="O727" s="464">
        <f>+K727-N727</f>
        <v>0</v>
      </c>
    </row>
    <row r="728" spans="1:15">
      <c r="A728" s="187">
        <v>335</v>
      </c>
      <c r="B728" s="395">
        <v>100</v>
      </c>
      <c r="C728" s="395">
        <v>200</v>
      </c>
      <c r="D728" s="395">
        <v>500</v>
      </c>
      <c r="E728" s="186">
        <v>10</v>
      </c>
      <c r="F728" s="186">
        <v>0</v>
      </c>
      <c r="G728" s="421" t="s">
        <v>2972</v>
      </c>
      <c r="H728" s="402" t="s">
        <v>1120</v>
      </c>
      <c r="I728" s="395"/>
      <c r="J728" s="395"/>
      <c r="K728" s="408">
        <f t="shared" si="43"/>
        <v>0</v>
      </c>
      <c r="L728" s="408">
        <v>0</v>
      </c>
      <c r="M728" s="408"/>
      <c r="N728" s="408">
        <v>0</v>
      </c>
      <c r="O728" s="464">
        <f>+K728-N728</f>
        <v>0</v>
      </c>
    </row>
    <row r="729" spans="1:15" ht="25.5">
      <c r="A729" s="187">
        <v>335</v>
      </c>
      <c r="B729" s="395">
        <v>100</v>
      </c>
      <c r="C729" s="395">
        <v>200</v>
      </c>
      <c r="D729" s="395">
        <v>500</v>
      </c>
      <c r="E729" s="186">
        <v>15</v>
      </c>
      <c r="F729" s="186">
        <v>0</v>
      </c>
      <c r="G729" s="421" t="s">
        <v>2973</v>
      </c>
      <c r="H729" s="402" t="s">
        <v>1198</v>
      </c>
      <c r="I729" s="395"/>
      <c r="J729" s="395"/>
      <c r="K729" s="408">
        <f t="shared" si="43"/>
        <v>0</v>
      </c>
      <c r="L729" s="408">
        <v>0</v>
      </c>
      <c r="M729" s="408"/>
      <c r="N729" s="408">
        <v>0</v>
      </c>
      <c r="O729" s="464">
        <f>+K729-N729</f>
        <v>0</v>
      </c>
    </row>
    <row r="730" spans="1:15">
      <c r="A730" s="187">
        <v>335</v>
      </c>
      <c r="B730" s="395">
        <v>100</v>
      </c>
      <c r="C730" s="395">
        <v>200</v>
      </c>
      <c r="D730" s="186">
        <v>900</v>
      </c>
      <c r="E730" s="186">
        <v>0</v>
      </c>
      <c r="F730" s="186">
        <v>0</v>
      </c>
      <c r="G730" s="421" t="s">
        <v>2974</v>
      </c>
      <c r="H730" s="402" t="s">
        <v>1138</v>
      </c>
      <c r="I730" s="395"/>
      <c r="J730" s="395"/>
      <c r="K730" s="408">
        <f t="shared" si="43"/>
        <v>0</v>
      </c>
      <c r="L730" s="408">
        <v>0</v>
      </c>
      <c r="M730" s="408"/>
      <c r="N730" s="408">
        <v>13.93</v>
      </c>
      <c r="O730" s="464">
        <f>+K730-N730</f>
        <v>-13.93</v>
      </c>
    </row>
    <row r="731" spans="1:15">
      <c r="A731" s="187">
        <v>335</v>
      </c>
      <c r="B731" s="395">
        <v>100</v>
      </c>
      <c r="C731" s="186">
        <v>300</v>
      </c>
      <c r="D731" s="186">
        <v>0</v>
      </c>
      <c r="E731" s="186">
        <v>0</v>
      </c>
      <c r="F731" s="186">
        <v>0</v>
      </c>
      <c r="G731" s="403" t="s">
        <v>2975</v>
      </c>
      <c r="H731" s="403" t="s">
        <v>1201</v>
      </c>
      <c r="I731" s="395" t="s">
        <v>1202</v>
      </c>
      <c r="J731" s="395"/>
      <c r="K731" s="408">
        <f t="shared" si="43"/>
        <v>0</v>
      </c>
      <c r="L731" s="408">
        <v>0</v>
      </c>
      <c r="M731" s="408"/>
      <c r="N731" s="408">
        <v>0</v>
      </c>
      <c r="O731" s="464">
        <f>+K731-N731</f>
        <v>0</v>
      </c>
    </row>
    <row r="732" spans="1:15">
      <c r="A732" s="187">
        <v>335</v>
      </c>
      <c r="B732" s="395">
        <v>200</v>
      </c>
      <c r="C732" s="395">
        <v>0</v>
      </c>
      <c r="D732" s="395">
        <v>0</v>
      </c>
      <c r="E732" s="395">
        <v>0</v>
      </c>
      <c r="F732" s="395">
        <v>0</v>
      </c>
      <c r="G732" s="403" t="s">
        <v>2976</v>
      </c>
      <c r="H732" s="403" t="s">
        <v>1203</v>
      </c>
      <c r="I732" s="395" t="s">
        <v>1204</v>
      </c>
      <c r="J732" s="394"/>
      <c r="K732" s="409">
        <f t="shared" si="43"/>
        <v>0</v>
      </c>
      <c r="L732" s="409">
        <v>0</v>
      </c>
      <c r="M732" s="409"/>
      <c r="N732" s="409">
        <v>0</v>
      </c>
      <c r="O732" s="465"/>
    </row>
    <row r="733" spans="1:15" ht="25.5">
      <c r="A733" s="187">
        <v>335</v>
      </c>
      <c r="B733" s="395">
        <v>200</v>
      </c>
      <c r="C733" s="395">
        <v>100</v>
      </c>
      <c r="D733" s="395">
        <v>0</v>
      </c>
      <c r="E733" s="395">
        <v>0</v>
      </c>
      <c r="F733" s="395">
        <v>0</v>
      </c>
      <c r="G733" s="403" t="s">
        <v>2977</v>
      </c>
      <c r="H733" s="403" t="s">
        <v>1205</v>
      </c>
      <c r="I733" s="395" t="s">
        <v>1206</v>
      </c>
      <c r="J733" s="394"/>
      <c r="K733" s="409">
        <f t="shared" si="43"/>
        <v>0</v>
      </c>
      <c r="L733" s="409">
        <v>0</v>
      </c>
      <c r="M733" s="409"/>
      <c r="N733" s="409">
        <v>0</v>
      </c>
      <c r="O733" s="465"/>
    </row>
    <row r="734" spans="1:15">
      <c r="A734" s="187">
        <v>335</v>
      </c>
      <c r="B734" s="395">
        <v>200</v>
      </c>
      <c r="C734" s="395">
        <v>100</v>
      </c>
      <c r="D734" s="186">
        <v>100</v>
      </c>
      <c r="E734" s="186">
        <v>0</v>
      </c>
      <c r="F734" s="186">
        <v>0</v>
      </c>
      <c r="G734" s="421" t="s">
        <v>2978</v>
      </c>
      <c r="H734" s="402" t="s">
        <v>1110</v>
      </c>
      <c r="I734" s="395"/>
      <c r="J734" s="395"/>
      <c r="K734" s="408">
        <f t="shared" si="43"/>
        <v>1434341.02</v>
      </c>
      <c r="L734" s="408">
        <v>1434341.02</v>
      </c>
      <c r="M734" s="408"/>
      <c r="N734" s="408">
        <v>1295797.06</v>
      </c>
      <c r="O734" s="464">
        <f t="shared" ref="O734:O740" si="44">+K734-N734</f>
        <v>138543.95999999996</v>
      </c>
    </row>
    <row r="735" spans="1:15">
      <c r="A735" s="187">
        <v>335</v>
      </c>
      <c r="B735" s="395">
        <v>200</v>
      </c>
      <c r="C735" s="395">
        <v>100</v>
      </c>
      <c r="D735" s="186">
        <v>200</v>
      </c>
      <c r="E735" s="186">
        <v>0</v>
      </c>
      <c r="F735" s="186">
        <v>0</v>
      </c>
      <c r="G735" s="421" t="s">
        <v>2979</v>
      </c>
      <c r="H735" s="402" t="s">
        <v>1146</v>
      </c>
      <c r="I735" s="395"/>
      <c r="J735" s="395"/>
      <c r="K735" s="408">
        <f t="shared" si="43"/>
        <v>19544.54</v>
      </c>
      <c r="L735" s="408">
        <v>19544.54</v>
      </c>
      <c r="M735" s="408"/>
      <c r="N735" s="408">
        <v>5066.72</v>
      </c>
      <c r="O735" s="464">
        <f t="shared" si="44"/>
        <v>14477.82</v>
      </c>
    </row>
    <row r="736" spans="1:15">
      <c r="A736" s="187">
        <v>335</v>
      </c>
      <c r="B736" s="395">
        <v>200</v>
      </c>
      <c r="C736" s="395">
        <v>100</v>
      </c>
      <c r="D736" s="186">
        <v>300</v>
      </c>
      <c r="E736" s="186">
        <v>0</v>
      </c>
      <c r="F736" s="186">
        <v>0</v>
      </c>
      <c r="G736" s="421" t="s">
        <v>2980</v>
      </c>
      <c r="H736" s="402" t="s">
        <v>1147</v>
      </c>
      <c r="I736" s="395"/>
      <c r="J736" s="395"/>
      <c r="K736" s="408">
        <f t="shared" si="43"/>
        <v>31414.33</v>
      </c>
      <c r="L736" s="408">
        <v>31414.33</v>
      </c>
      <c r="M736" s="408"/>
      <c r="N736" s="408">
        <v>29668.76</v>
      </c>
      <c r="O736" s="464">
        <f t="shared" si="44"/>
        <v>1745.5700000000033</v>
      </c>
    </row>
    <row r="737" spans="1:15">
      <c r="A737" s="187">
        <v>335</v>
      </c>
      <c r="B737" s="395">
        <v>200</v>
      </c>
      <c r="C737" s="395">
        <v>100</v>
      </c>
      <c r="D737" s="186">
        <v>301</v>
      </c>
      <c r="E737" s="186">
        <v>0</v>
      </c>
      <c r="F737" s="186">
        <v>0</v>
      </c>
      <c r="G737" s="421" t="s">
        <v>2343</v>
      </c>
      <c r="H737" s="402" t="s">
        <v>2272</v>
      </c>
      <c r="I737" s="395"/>
      <c r="J737" s="395"/>
      <c r="K737" s="408">
        <f t="shared" si="43"/>
        <v>82673.570000000007</v>
      </c>
      <c r="L737" s="408">
        <v>82673.570000000007</v>
      </c>
      <c r="M737" s="408"/>
      <c r="N737" s="408">
        <v>68167.77</v>
      </c>
      <c r="O737" s="464">
        <f t="shared" si="44"/>
        <v>14505.800000000003</v>
      </c>
    </row>
    <row r="738" spans="1:15">
      <c r="A738" s="187">
        <v>335</v>
      </c>
      <c r="B738" s="395">
        <v>200</v>
      </c>
      <c r="C738" s="395">
        <v>100</v>
      </c>
      <c r="D738" s="186">
        <v>302</v>
      </c>
      <c r="E738" s="186">
        <v>0</v>
      </c>
      <c r="F738" s="186">
        <v>0</v>
      </c>
      <c r="G738" s="421" t="s">
        <v>2344</v>
      </c>
      <c r="H738" s="402" t="s">
        <v>2274</v>
      </c>
      <c r="I738" s="395"/>
      <c r="J738" s="395"/>
      <c r="K738" s="408">
        <f t="shared" si="43"/>
        <v>177436.69</v>
      </c>
      <c r="L738" s="408">
        <v>177436.69</v>
      </c>
      <c r="M738" s="408"/>
      <c r="N738" s="408">
        <v>120695.62</v>
      </c>
      <c r="O738" s="464">
        <f t="shared" si="44"/>
        <v>56741.070000000007</v>
      </c>
    </row>
    <row r="739" spans="1:15">
      <c r="A739" s="187">
        <v>335</v>
      </c>
      <c r="B739" s="395">
        <v>200</v>
      </c>
      <c r="C739" s="395">
        <v>100</v>
      </c>
      <c r="D739" s="186">
        <v>400</v>
      </c>
      <c r="E739" s="186">
        <v>0</v>
      </c>
      <c r="F739" s="186">
        <v>0</v>
      </c>
      <c r="G739" s="421" t="s">
        <v>2981</v>
      </c>
      <c r="H739" s="402" t="s">
        <v>1148</v>
      </c>
      <c r="I739" s="395"/>
      <c r="J739" s="395"/>
      <c r="K739" s="408">
        <f t="shared" si="43"/>
        <v>43300.32</v>
      </c>
      <c r="L739" s="408">
        <v>43300.32</v>
      </c>
      <c r="M739" s="408"/>
      <c r="N739" s="408">
        <v>91387.38</v>
      </c>
      <c r="O739" s="464">
        <f t="shared" si="44"/>
        <v>-48087.060000000005</v>
      </c>
    </row>
    <row r="740" spans="1:15">
      <c r="A740" s="187">
        <v>335</v>
      </c>
      <c r="B740" s="395">
        <v>200</v>
      </c>
      <c r="C740" s="395">
        <v>100</v>
      </c>
      <c r="D740" s="186">
        <v>500</v>
      </c>
      <c r="E740" s="186">
        <v>0</v>
      </c>
      <c r="F740" s="186">
        <v>0</v>
      </c>
      <c r="G740" s="421" t="s">
        <v>2982</v>
      </c>
      <c r="H740" s="402" t="s">
        <v>1135</v>
      </c>
      <c r="I740" s="395"/>
      <c r="J740" s="395"/>
      <c r="K740" s="408">
        <f t="shared" si="43"/>
        <v>113574.75</v>
      </c>
      <c r="L740" s="408">
        <v>113574.75</v>
      </c>
      <c r="M740" s="408"/>
      <c r="N740" s="408">
        <v>15504.91</v>
      </c>
      <c r="O740" s="464">
        <f t="shared" si="44"/>
        <v>98069.84</v>
      </c>
    </row>
    <row r="741" spans="1:15">
      <c r="A741" s="187">
        <v>335</v>
      </c>
      <c r="B741" s="395">
        <v>200</v>
      </c>
      <c r="C741" s="395">
        <v>100</v>
      </c>
      <c r="D741" s="395">
        <v>600</v>
      </c>
      <c r="E741" s="395">
        <v>0</v>
      </c>
      <c r="F741" s="395">
        <v>0</v>
      </c>
      <c r="G741" s="422" t="s">
        <v>2983</v>
      </c>
      <c r="H741" s="403" t="s">
        <v>1118</v>
      </c>
      <c r="I741" s="395"/>
      <c r="J741" s="394"/>
      <c r="K741" s="409">
        <f t="shared" si="43"/>
        <v>0</v>
      </c>
      <c r="L741" s="409">
        <v>0</v>
      </c>
      <c r="M741" s="409"/>
      <c r="N741" s="409">
        <v>0</v>
      </c>
      <c r="O741" s="465"/>
    </row>
    <row r="742" spans="1:15">
      <c r="A742" s="187">
        <v>335</v>
      </c>
      <c r="B742" s="395">
        <v>200</v>
      </c>
      <c r="C742" s="395">
        <v>100</v>
      </c>
      <c r="D742" s="395">
        <v>600</v>
      </c>
      <c r="E742" s="186">
        <v>5</v>
      </c>
      <c r="F742" s="186">
        <v>0</v>
      </c>
      <c r="G742" s="421" t="s">
        <v>2984</v>
      </c>
      <c r="H742" s="402" t="s">
        <v>1119</v>
      </c>
      <c r="I742" s="395"/>
      <c r="J742" s="395"/>
      <c r="K742" s="408">
        <f t="shared" si="43"/>
        <v>0</v>
      </c>
      <c r="L742" s="408">
        <v>0</v>
      </c>
      <c r="M742" s="408"/>
      <c r="N742" s="408">
        <v>0</v>
      </c>
      <c r="O742" s="464">
        <f>+K742-N742</f>
        <v>0</v>
      </c>
    </row>
    <row r="743" spans="1:15">
      <c r="A743" s="187">
        <v>335</v>
      </c>
      <c r="B743" s="395">
        <v>200</v>
      </c>
      <c r="C743" s="395">
        <v>100</v>
      </c>
      <c r="D743" s="395">
        <v>600</v>
      </c>
      <c r="E743" s="186">
        <v>10</v>
      </c>
      <c r="F743" s="186">
        <v>0</v>
      </c>
      <c r="G743" s="421" t="s">
        <v>2985</v>
      </c>
      <c r="H743" s="402" t="s">
        <v>1120</v>
      </c>
      <c r="I743" s="395"/>
      <c r="J743" s="395"/>
      <c r="K743" s="408">
        <f t="shared" si="43"/>
        <v>0</v>
      </c>
      <c r="L743" s="408">
        <v>0</v>
      </c>
      <c r="M743" s="408"/>
      <c r="N743" s="408">
        <v>0</v>
      </c>
      <c r="O743" s="464">
        <f>+K743-N743</f>
        <v>0</v>
      </c>
    </row>
    <row r="744" spans="1:15">
      <c r="A744" s="187">
        <v>335</v>
      </c>
      <c r="B744" s="395">
        <v>200</v>
      </c>
      <c r="C744" s="395">
        <v>100</v>
      </c>
      <c r="D744" s="395">
        <v>600</v>
      </c>
      <c r="E744" s="186">
        <v>15</v>
      </c>
      <c r="F744" s="186">
        <v>0</v>
      </c>
      <c r="G744" s="421" t="s">
        <v>2986</v>
      </c>
      <c r="H744" s="402" t="s">
        <v>1149</v>
      </c>
      <c r="I744" s="395"/>
      <c r="J744" s="395"/>
      <c r="K744" s="408">
        <f t="shared" si="43"/>
        <v>101.8</v>
      </c>
      <c r="L744" s="408">
        <v>101.8</v>
      </c>
      <c r="M744" s="408"/>
      <c r="N744" s="408">
        <v>3727.68</v>
      </c>
      <c r="O744" s="464">
        <f>+K744-N744</f>
        <v>-3625.8799999999997</v>
      </c>
    </row>
    <row r="745" spans="1:15">
      <c r="A745" s="187">
        <v>335</v>
      </c>
      <c r="B745" s="395">
        <v>200</v>
      </c>
      <c r="C745" s="395">
        <v>100</v>
      </c>
      <c r="D745" s="186">
        <v>900</v>
      </c>
      <c r="E745" s="186">
        <v>0</v>
      </c>
      <c r="F745" s="186">
        <v>0</v>
      </c>
      <c r="G745" s="421" t="s">
        <v>2987</v>
      </c>
      <c r="H745" s="402" t="s">
        <v>1138</v>
      </c>
      <c r="I745" s="395"/>
      <c r="J745" s="395"/>
      <c r="K745" s="408">
        <f t="shared" si="43"/>
        <v>544063.89</v>
      </c>
      <c r="L745" s="408">
        <v>544063.89</v>
      </c>
      <c r="M745" s="408"/>
      <c r="N745" s="408">
        <v>476759.02</v>
      </c>
      <c r="O745" s="464">
        <f>+K745-N745</f>
        <v>67304.87</v>
      </c>
    </row>
    <row r="746" spans="1:15" ht="25.5">
      <c r="A746" s="187">
        <v>335</v>
      </c>
      <c r="B746" s="395">
        <v>200</v>
      </c>
      <c r="C746" s="395">
        <v>200</v>
      </c>
      <c r="D746" s="395">
        <v>0</v>
      </c>
      <c r="E746" s="395">
        <v>0</v>
      </c>
      <c r="F746" s="395">
        <v>0</v>
      </c>
      <c r="G746" s="403" t="s">
        <v>2988</v>
      </c>
      <c r="H746" s="403" t="s">
        <v>1207</v>
      </c>
      <c r="I746" s="395" t="s">
        <v>1208</v>
      </c>
      <c r="J746" s="394"/>
      <c r="K746" s="409">
        <f t="shared" si="43"/>
        <v>0</v>
      </c>
      <c r="L746" s="409">
        <v>0</v>
      </c>
      <c r="M746" s="409"/>
      <c r="N746" s="409">
        <v>0</v>
      </c>
      <c r="O746" s="465"/>
    </row>
    <row r="747" spans="1:15">
      <c r="A747" s="187">
        <v>335</v>
      </c>
      <c r="B747" s="395">
        <v>200</v>
      </c>
      <c r="C747" s="395">
        <v>200</v>
      </c>
      <c r="D747" s="186">
        <v>100</v>
      </c>
      <c r="E747" s="186">
        <v>0</v>
      </c>
      <c r="F747" s="186">
        <v>0</v>
      </c>
      <c r="G747" s="421" t="s">
        <v>2989</v>
      </c>
      <c r="H747" s="402" t="s">
        <v>1110</v>
      </c>
      <c r="I747" s="395"/>
      <c r="J747" s="395"/>
      <c r="K747" s="408">
        <f t="shared" si="43"/>
        <v>421436.21</v>
      </c>
      <c r="L747" s="408">
        <v>421436.21</v>
      </c>
      <c r="M747" s="408"/>
      <c r="N747" s="408">
        <v>458316.43</v>
      </c>
      <c r="O747" s="464">
        <f t="shared" ref="O747:O753" si="45">+K747-N747</f>
        <v>-36880.219999999972</v>
      </c>
    </row>
    <row r="748" spans="1:15">
      <c r="A748" s="187">
        <v>335</v>
      </c>
      <c r="B748" s="395">
        <v>200</v>
      </c>
      <c r="C748" s="395">
        <v>200</v>
      </c>
      <c r="D748" s="186">
        <v>200</v>
      </c>
      <c r="E748" s="186">
        <v>0</v>
      </c>
      <c r="F748" s="186">
        <v>0</v>
      </c>
      <c r="G748" s="421" t="s">
        <v>2990</v>
      </c>
      <c r="H748" s="402" t="s">
        <v>1146</v>
      </c>
      <c r="I748" s="395"/>
      <c r="J748" s="395"/>
      <c r="K748" s="408">
        <f t="shared" si="43"/>
        <v>4667.3500000000004</v>
      </c>
      <c r="L748" s="408">
        <v>4667.3500000000004</v>
      </c>
      <c r="M748" s="408"/>
      <c r="N748" s="408">
        <v>2201.38</v>
      </c>
      <c r="O748" s="464">
        <f t="shared" si="45"/>
        <v>2465.9700000000003</v>
      </c>
    </row>
    <row r="749" spans="1:15">
      <c r="A749" s="187">
        <v>335</v>
      </c>
      <c r="B749" s="395">
        <v>200</v>
      </c>
      <c r="C749" s="395">
        <v>200</v>
      </c>
      <c r="D749" s="186">
        <v>300</v>
      </c>
      <c r="E749" s="186">
        <v>0</v>
      </c>
      <c r="F749" s="186">
        <v>0</v>
      </c>
      <c r="G749" s="421" t="s">
        <v>2991</v>
      </c>
      <c r="H749" s="402" t="s">
        <v>1147</v>
      </c>
      <c r="I749" s="395"/>
      <c r="J749" s="395"/>
      <c r="K749" s="408">
        <f t="shared" si="43"/>
        <v>7501.93</v>
      </c>
      <c r="L749" s="408">
        <v>7501.93</v>
      </c>
      <c r="M749" s="408"/>
      <c r="N749" s="408">
        <v>11493.63</v>
      </c>
      <c r="O749" s="464">
        <f t="shared" si="45"/>
        <v>-3991.6999999999989</v>
      </c>
    </row>
    <row r="750" spans="1:15">
      <c r="A750" s="187">
        <v>335</v>
      </c>
      <c r="B750" s="395">
        <v>200</v>
      </c>
      <c r="C750" s="395">
        <v>200</v>
      </c>
      <c r="D750" s="186">
        <v>301</v>
      </c>
      <c r="E750" s="186">
        <v>0</v>
      </c>
      <c r="F750" s="186">
        <v>0</v>
      </c>
      <c r="G750" s="421" t="s">
        <v>2345</v>
      </c>
      <c r="H750" s="402" t="s">
        <v>2272</v>
      </c>
      <c r="I750" s="395"/>
      <c r="J750" s="395"/>
      <c r="K750" s="408">
        <f t="shared" si="43"/>
        <v>19742.939999999999</v>
      </c>
      <c r="L750" s="408">
        <v>19742.939999999999</v>
      </c>
      <c r="M750" s="408"/>
      <c r="N750" s="408">
        <v>10346.1</v>
      </c>
      <c r="O750" s="464">
        <f t="shared" si="45"/>
        <v>9396.8399999999983</v>
      </c>
    </row>
    <row r="751" spans="1:15">
      <c r="A751" s="187">
        <v>335</v>
      </c>
      <c r="B751" s="395">
        <v>200</v>
      </c>
      <c r="C751" s="395">
        <v>200</v>
      </c>
      <c r="D751" s="186">
        <v>302</v>
      </c>
      <c r="E751" s="186">
        <v>0</v>
      </c>
      <c r="F751" s="186">
        <v>0</v>
      </c>
      <c r="G751" s="421" t="s">
        <v>2346</v>
      </c>
      <c r="H751" s="402" t="s">
        <v>2274</v>
      </c>
      <c r="I751" s="395"/>
      <c r="J751" s="395"/>
      <c r="K751" s="408">
        <f t="shared" si="43"/>
        <v>42372.94</v>
      </c>
      <c r="L751" s="408">
        <v>42372.94</v>
      </c>
      <c r="M751" s="408"/>
      <c r="N751" s="408">
        <v>9174.4</v>
      </c>
      <c r="O751" s="464">
        <f t="shared" si="45"/>
        <v>33198.54</v>
      </c>
    </row>
    <row r="752" spans="1:15">
      <c r="A752" s="187">
        <v>335</v>
      </c>
      <c r="B752" s="395">
        <v>200</v>
      </c>
      <c r="C752" s="395">
        <v>200</v>
      </c>
      <c r="D752" s="186">
        <v>400</v>
      </c>
      <c r="E752" s="186">
        <v>0</v>
      </c>
      <c r="F752" s="186">
        <v>0</v>
      </c>
      <c r="G752" s="421" t="s">
        <v>2992</v>
      </c>
      <c r="H752" s="402" t="s">
        <v>1148</v>
      </c>
      <c r="I752" s="395"/>
      <c r="J752" s="395"/>
      <c r="K752" s="408">
        <f t="shared" si="43"/>
        <v>10340.370000000001</v>
      </c>
      <c r="L752" s="408">
        <v>10340.370000000001</v>
      </c>
      <c r="M752" s="408"/>
      <c r="N752" s="408">
        <v>21382.51</v>
      </c>
      <c r="O752" s="464">
        <f t="shared" si="45"/>
        <v>-11042.139999999998</v>
      </c>
    </row>
    <row r="753" spans="1:15">
      <c r="A753" s="187">
        <v>335</v>
      </c>
      <c r="B753" s="395">
        <v>200</v>
      </c>
      <c r="C753" s="395">
        <v>200</v>
      </c>
      <c r="D753" s="186">
        <v>500</v>
      </c>
      <c r="E753" s="186">
        <v>0</v>
      </c>
      <c r="F753" s="186">
        <v>0</v>
      </c>
      <c r="G753" s="421" t="s">
        <v>2993</v>
      </c>
      <c r="H753" s="402" t="s">
        <v>1135</v>
      </c>
      <c r="I753" s="395"/>
      <c r="J753" s="395"/>
      <c r="K753" s="408">
        <f t="shared" si="43"/>
        <v>27122.33</v>
      </c>
      <c r="L753" s="408">
        <v>27122.33</v>
      </c>
      <c r="M753" s="408"/>
      <c r="N753" s="408">
        <v>4435.3100000000004</v>
      </c>
      <c r="O753" s="464">
        <f t="shared" si="45"/>
        <v>22687.02</v>
      </c>
    </row>
    <row r="754" spans="1:15">
      <c r="A754" s="187">
        <v>335</v>
      </c>
      <c r="B754" s="395">
        <v>200</v>
      </c>
      <c r="C754" s="395">
        <v>200</v>
      </c>
      <c r="D754" s="395">
        <v>600</v>
      </c>
      <c r="E754" s="395">
        <v>0</v>
      </c>
      <c r="F754" s="395">
        <v>0</v>
      </c>
      <c r="G754" s="422" t="s">
        <v>2994</v>
      </c>
      <c r="H754" s="403" t="s">
        <v>1118</v>
      </c>
      <c r="I754" s="395"/>
      <c r="J754" s="394"/>
      <c r="K754" s="409">
        <f t="shared" si="43"/>
        <v>0</v>
      </c>
      <c r="L754" s="409">
        <v>0</v>
      </c>
      <c r="M754" s="409"/>
      <c r="N754" s="409">
        <v>0</v>
      </c>
      <c r="O754" s="465"/>
    </row>
    <row r="755" spans="1:15">
      <c r="A755" s="187">
        <v>335</v>
      </c>
      <c r="B755" s="395">
        <v>200</v>
      </c>
      <c r="C755" s="395">
        <v>200</v>
      </c>
      <c r="D755" s="395">
        <v>600</v>
      </c>
      <c r="E755" s="186">
        <v>5</v>
      </c>
      <c r="F755" s="186">
        <v>0</v>
      </c>
      <c r="G755" s="421" t="s">
        <v>2995</v>
      </c>
      <c r="H755" s="402" t="s">
        <v>1119</v>
      </c>
      <c r="I755" s="395"/>
      <c r="J755" s="395"/>
      <c r="K755" s="408">
        <f t="shared" si="43"/>
        <v>0</v>
      </c>
      <c r="L755" s="408">
        <v>0</v>
      </c>
      <c r="M755" s="408"/>
      <c r="N755" s="408">
        <v>0</v>
      </c>
      <c r="O755" s="464">
        <f>+K755-N755</f>
        <v>0</v>
      </c>
    </row>
    <row r="756" spans="1:15">
      <c r="A756" s="187">
        <v>335</v>
      </c>
      <c r="B756" s="395">
        <v>200</v>
      </c>
      <c r="C756" s="395">
        <v>200</v>
      </c>
      <c r="D756" s="395">
        <v>600</v>
      </c>
      <c r="E756" s="186">
        <v>10</v>
      </c>
      <c r="F756" s="186">
        <v>0</v>
      </c>
      <c r="G756" s="421" t="s">
        <v>2996</v>
      </c>
      <c r="H756" s="402" t="s">
        <v>1120</v>
      </c>
      <c r="I756" s="395"/>
      <c r="J756" s="395"/>
      <c r="K756" s="408">
        <f t="shared" si="43"/>
        <v>0</v>
      </c>
      <c r="L756" s="408">
        <v>0</v>
      </c>
      <c r="M756" s="408"/>
      <c r="N756" s="408">
        <v>0</v>
      </c>
      <c r="O756" s="464">
        <f>+K756-N756</f>
        <v>0</v>
      </c>
    </row>
    <row r="757" spans="1:15">
      <c r="A757" s="187">
        <v>335</v>
      </c>
      <c r="B757" s="395">
        <v>200</v>
      </c>
      <c r="C757" s="395">
        <v>200</v>
      </c>
      <c r="D757" s="395">
        <v>600</v>
      </c>
      <c r="E757" s="186">
        <v>15</v>
      </c>
      <c r="F757" s="186">
        <v>0</v>
      </c>
      <c r="G757" s="421" t="s">
        <v>2997</v>
      </c>
      <c r="H757" s="402" t="s">
        <v>1149</v>
      </c>
      <c r="I757" s="395"/>
      <c r="J757" s="395"/>
      <c r="K757" s="408">
        <f t="shared" si="43"/>
        <v>0</v>
      </c>
      <c r="L757" s="408">
        <v>0</v>
      </c>
      <c r="M757" s="408"/>
      <c r="N757" s="408">
        <v>0</v>
      </c>
      <c r="O757" s="464">
        <f>+K757-N757</f>
        <v>0</v>
      </c>
    </row>
    <row r="758" spans="1:15">
      <c r="A758" s="187">
        <v>335</v>
      </c>
      <c r="B758" s="395">
        <v>200</v>
      </c>
      <c r="C758" s="395">
        <v>200</v>
      </c>
      <c r="D758" s="186">
        <v>900</v>
      </c>
      <c r="E758" s="186">
        <v>0</v>
      </c>
      <c r="F758" s="186">
        <v>0</v>
      </c>
      <c r="G758" s="421" t="s">
        <v>2998</v>
      </c>
      <c r="H758" s="402" t="s">
        <v>1138</v>
      </c>
      <c r="I758" s="395"/>
      <c r="J758" s="395"/>
      <c r="K758" s="408">
        <f t="shared" si="43"/>
        <v>151927.04999999999</v>
      </c>
      <c r="L758" s="408">
        <v>151927.04999999999</v>
      </c>
      <c r="M758" s="408"/>
      <c r="N758" s="408">
        <v>159638.10999999999</v>
      </c>
      <c r="O758" s="464">
        <f>+K758-N758</f>
        <v>-7711.0599999999977</v>
      </c>
    </row>
    <row r="759" spans="1:15">
      <c r="A759" s="187">
        <v>335</v>
      </c>
      <c r="B759" s="395">
        <v>200</v>
      </c>
      <c r="C759" s="186">
        <v>300</v>
      </c>
      <c r="D759" s="186">
        <v>0</v>
      </c>
      <c r="E759" s="186">
        <v>0</v>
      </c>
      <c r="F759" s="186">
        <v>0</v>
      </c>
      <c r="G759" s="403" t="s">
        <v>2999</v>
      </c>
      <c r="H759" s="403" t="s">
        <v>1209</v>
      </c>
      <c r="I759" s="395" t="s">
        <v>1210</v>
      </c>
      <c r="J759" s="395"/>
      <c r="K759" s="408">
        <f t="shared" si="43"/>
        <v>0</v>
      </c>
      <c r="L759" s="408">
        <v>0</v>
      </c>
      <c r="M759" s="408"/>
      <c r="N759" s="408">
        <v>0</v>
      </c>
      <c r="O759" s="464">
        <f>+K759-N759</f>
        <v>0</v>
      </c>
    </row>
    <row r="760" spans="1:15">
      <c r="A760" s="184">
        <v>340</v>
      </c>
      <c r="B760" s="57">
        <v>0</v>
      </c>
      <c r="C760" s="57">
        <v>0</v>
      </c>
      <c r="D760" s="57">
        <v>0</v>
      </c>
      <c r="E760" s="57">
        <v>0</v>
      </c>
      <c r="F760" s="57">
        <v>0</v>
      </c>
      <c r="G760" s="413">
        <v>340</v>
      </c>
      <c r="H760" s="413" t="s">
        <v>68</v>
      </c>
      <c r="I760" s="57" t="s">
        <v>1211</v>
      </c>
      <c r="J760" s="57"/>
      <c r="K760" s="409">
        <f t="shared" si="43"/>
        <v>0</v>
      </c>
      <c r="L760" s="409">
        <v>0</v>
      </c>
      <c r="M760" s="409"/>
      <c r="N760" s="409">
        <v>0</v>
      </c>
      <c r="O760" s="465"/>
    </row>
    <row r="761" spans="1:15">
      <c r="A761" s="187">
        <v>340</v>
      </c>
      <c r="B761" s="395">
        <v>100</v>
      </c>
      <c r="C761" s="395">
        <v>0</v>
      </c>
      <c r="D761" s="395">
        <v>0</v>
      </c>
      <c r="E761" s="395">
        <v>0</v>
      </c>
      <c r="F761" s="395">
        <v>0</v>
      </c>
      <c r="G761" s="403" t="s">
        <v>3000</v>
      </c>
      <c r="H761" s="403" t="s">
        <v>1212</v>
      </c>
      <c r="I761" s="395" t="s">
        <v>1213</v>
      </c>
      <c r="J761" s="394"/>
      <c r="K761" s="409">
        <f t="shared" si="43"/>
        <v>0</v>
      </c>
      <c r="L761" s="409">
        <v>0</v>
      </c>
      <c r="M761" s="409"/>
      <c r="N761" s="409">
        <v>0</v>
      </c>
      <c r="O761" s="465"/>
    </row>
    <row r="762" spans="1:15">
      <c r="A762" s="187">
        <v>340</v>
      </c>
      <c r="B762" s="395">
        <v>100</v>
      </c>
      <c r="C762" s="186">
        <v>100</v>
      </c>
      <c r="D762" s="186">
        <v>0</v>
      </c>
      <c r="E762" s="186">
        <v>0</v>
      </c>
      <c r="F762" s="186">
        <v>0</v>
      </c>
      <c r="G762" s="402" t="s">
        <v>3001</v>
      </c>
      <c r="H762" s="402" t="s">
        <v>1214</v>
      </c>
      <c r="I762" s="395"/>
      <c r="J762" s="395"/>
      <c r="K762" s="415">
        <f t="shared" si="43"/>
        <v>700</v>
      </c>
      <c r="L762" s="415">
        <v>700</v>
      </c>
      <c r="M762" s="415"/>
      <c r="N762" s="415">
        <v>700</v>
      </c>
      <c r="O762" s="467">
        <f t="shared" ref="O762:O769" si="46">+K762-N762</f>
        <v>0</v>
      </c>
    </row>
    <row r="763" spans="1:15">
      <c r="A763" s="187">
        <v>340</v>
      </c>
      <c r="B763" s="395">
        <v>100</v>
      </c>
      <c r="C763" s="186">
        <v>200</v>
      </c>
      <c r="D763" s="186">
        <v>0</v>
      </c>
      <c r="E763" s="186">
        <v>0</v>
      </c>
      <c r="F763" s="186">
        <v>0</v>
      </c>
      <c r="G763" s="402" t="s">
        <v>3002</v>
      </c>
      <c r="H763" s="402" t="s">
        <v>1215</v>
      </c>
      <c r="I763" s="395"/>
      <c r="J763" s="395"/>
      <c r="K763" s="415">
        <f t="shared" si="43"/>
        <v>20000</v>
      </c>
      <c r="L763" s="415">
        <v>20000</v>
      </c>
      <c r="M763" s="415"/>
      <c r="N763" s="415">
        <v>20000</v>
      </c>
      <c r="O763" s="467">
        <f t="shared" si="46"/>
        <v>0</v>
      </c>
    </row>
    <row r="764" spans="1:15">
      <c r="A764" s="187">
        <v>340</v>
      </c>
      <c r="B764" s="395">
        <v>100</v>
      </c>
      <c r="C764" s="186">
        <v>300</v>
      </c>
      <c r="D764" s="186">
        <v>0</v>
      </c>
      <c r="E764" s="186">
        <v>0</v>
      </c>
      <c r="F764" s="186">
        <v>0</v>
      </c>
      <c r="G764" s="402" t="s">
        <v>3003</v>
      </c>
      <c r="H764" s="402" t="s">
        <v>1216</v>
      </c>
      <c r="I764" s="395"/>
      <c r="J764" s="395"/>
      <c r="K764" s="415">
        <f t="shared" si="43"/>
        <v>0</v>
      </c>
      <c r="L764" s="415">
        <v>0</v>
      </c>
      <c r="M764" s="415"/>
      <c r="N764" s="415">
        <v>0</v>
      </c>
      <c r="O764" s="467">
        <f t="shared" si="46"/>
        <v>0</v>
      </c>
    </row>
    <row r="765" spans="1:15">
      <c r="A765" s="187">
        <v>340</v>
      </c>
      <c r="B765" s="395">
        <v>100</v>
      </c>
      <c r="C765" s="186">
        <v>400</v>
      </c>
      <c r="D765" s="186">
        <v>0</v>
      </c>
      <c r="E765" s="186">
        <v>0</v>
      </c>
      <c r="F765" s="186">
        <v>0</v>
      </c>
      <c r="G765" s="402" t="s">
        <v>3004</v>
      </c>
      <c r="H765" s="402" t="s">
        <v>1217</v>
      </c>
      <c r="I765" s="395"/>
      <c r="J765" s="395"/>
      <c r="K765" s="415">
        <f t="shared" si="43"/>
        <v>113531</v>
      </c>
      <c r="L765" s="415">
        <v>113531</v>
      </c>
      <c r="M765" s="415"/>
      <c r="N765" s="415">
        <v>113531</v>
      </c>
      <c r="O765" s="467">
        <f t="shared" si="46"/>
        <v>0</v>
      </c>
    </row>
    <row r="766" spans="1:15">
      <c r="A766" s="187">
        <v>340</v>
      </c>
      <c r="B766" s="395">
        <v>100</v>
      </c>
      <c r="C766" s="186">
        <v>500</v>
      </c>
      <c r="D766" s="186">
        <v>0</v>
      </c>
      <c r="E766" s="186">
        <v>0</v>
      </c>
      <c r="F766" s="186">
        <v>0</v>
      </c>
      <c r="G766" s="402" t="s">
        <v>3005</v>
      </c>
      <c r="H766" s="402" t="s">
        <v>1218</v>
      </c>
      <c r="I766" s="395"/>
      <c r="J766" s="395"/>
      <c r="K766" s="415">
        <f t="shared" si="43"/>
        <v>0</v>
      </c>
      <c r="L766" s="415">
        <v>0</v>
      </c>
      <c r="M766" s="415"/>
      <c r="N766" s="415">
        <v>0</v>
      </c>
      <c r="O766" s="467">
        <f t="shared" si="46"/>
        <v>0</v>
      </c>
    </row>
    <row r="767" spans="1:15">
      <c r="A767" s="187">
        <v>340</v>
      </c>
      <c r="B767" s="395">
        <v>100</v>
      </c>
      <c r="C767" s="186">
        <v>600</v>
      </c>
      <c r="D767" s="186">
        <v>0</v>
      </c>
      <c r="E767" s="186">
        <v>0</v>
      </c>
      <c r="F767" s="186">
        <v>0</v>
      </c>
      <c r="G767" s="402" t="s">
        <v>3006</v>
      </c>
      <c r="H767" s="402" t="s">
        <v>1219</v>
      </c>
      <c r="I767" s="395"/>
      <c r="J767" s="395"/>
      <c r="K767" s="415">
        <f t="shared" si="43"/>
        <v>0</v>
      </c>
      <c r="L767" s="415">
        <v>0</v>
      </c>
      <c r="M767" s="415"/>
      <c r="N767" s="415">
        <v>0</v>
      </c>
      <c r="O767" s="467">
        <f t="shared" si="46"/>
        <v>0</v>
      </c>
    </row>
    <row r="768" spans="1:15">
      <c r="A768" s="187">
        <v>340</v>
      </c>
      <c r="B768" s="395">
        <v>100</v>
      </c>
      <c r="C768" s="186">
        <v>900</v>
      </c>
      <c r="D768" s="186">
        <v>0</v>
      </c>
      <c r="E768" s="186">
        <v>0</v>
      </c>
      <c r="F768" s="186">
        <v>0</v>
      </c>
      <c r="G768" s="402" t="s">
        <v>3007</v>
      </c>
      <c r="H768" s="402" t="s">
        <v>1220</v>
      </c>
      <c r="I768" s="395"/>
      <c r="J768" s="395"/>
      <c r="K768" s="415">
        <f t="shared" si="43"/>
        <v>2000</v>
      </c>
      <c r="L768" s="415">
        <v>2000</v>
      </c>
      <c r="M768" s="415"/>
      <c r="N768" s="415">
        <v>2000</v>
      </c>
      <c r="O768" s="467">
        <f t="shared" si="46"/>
        <v>0</v>
      </c>
    </row>
    <row r="769" spans="1:15">
      <c r="A769" s="187">
        <v>340</v>
      </c>
      <c r="B769" s="186">
        <v>200</v>
      </c>
      <c r="C769" s="186">
        <v>0</v>
      </c>
      <c r="D769" s="186">
        <v>0</v>
      </c>
      <c r="E769" s="186">
        <v>0</v>
      </c>
      <c r="F769" s="186">
        <v>0</v>
      </c>
      <c r="G769" s="403" t="s">
        <v>3008</v>
      </c>
      <c r="H769" s="403" t="s">
        <v>1221</v>
      </c>
      <c r="I769" s="395" t="s">
        <v>1222</v>
      </c>
      <c r="J769" s="395"/>
      <c r="K769" s="415">
        <f t="shared" si="43"/>
        <v>0</v>
      </c>
      <c r="L769" s="415">
        <v>0</v>
      </c>
      <c r="M769" s="415"/>
      <c r="N769" s="415">
        <v>0</v>
      </c>
      <c r="O769" s="467">
        <f t="shared" si="46"/>
        <v>0</v>
      </c>
    </row>
    <row r="770" spans="1:15">
      <c r="A770" s="187">
        <v>340</v>
      </c>
      <c r="B770" s="395">
        <v>300</v>
      </c>
      <c r="C770" s="395">
        <v>0</v>
      </c>
      <c r="D770" s="395">
        <v>0</v>
      </c>
      <c r="E770" s="395">
        <v>0</v>
      </c>
      <c r="F770" s="395">
        <v>0</v>
      </c>
      <c r="G770" s="403" t="s">
        <v>3009</v>
      </c>
      <c r="H770" s="403" t="s">
        <v>1223</v>
      </c>
      <c r="I770" s="395" t="s">
        <v>1224</v>
      </c>
      <c r="J770" s="394"/>
      <c r="K770" s="409">
        <f t="shared" si="43"/>
        <v>0</v>
      </c>
      <c r="L770" s="409">
        <v>0</v>
      </c>
      <c r="M770" s="409"/>
      <c r="N770" s="409">
        <v>0</v>
      </c>
      <c r="O770" s="465"/>
    </row>
    <row r="771" spans="1:15" ht="25.5">
      <c r="A771" s="187">
        <v>340</v>
      </c>
      <c r="B771" s="395">
        <v>300</v>
      </c>
      <c r="C771" s="395">
        <v>100</v>
      </c>
      <c r="D771" s="395">
        <v>0</v>
      </c>
      <c r="E771" s="395">
        <v>0</v>
      </c>
      <c r="F771" s="395">
        <v>0</v>
      </c>
      <c r="G771" s="403" t="s">
        <v>3010</v>
      </c>
      <c r="H771" s="403" t="s">
        <v>1225</v>
      </c>
      <c r="I771" s="395" t="s">
        <v>1226</v>
      </c>
      <c r="J771" s="394"/>
      <c r="K771" s="409">
        <f t="shared" si="43"/>
        <v>0</v>
      </c>
      <c r="L771" s="409">
        <v>0</v>
      </c>
      <c r="M771" s="409"/>
      <c r="N771" s="409">
        <v>0</v>
      </c>
      <c r="O771" s="465"/>
    </row>
    <row r="772" spans="1:15">
      <c r="A772" s="187">
        <v>340</v>
      </c>
      <c r="B772" s="395">
        <v>300</v>
      </c>
      <c r="C772" s="395">
        <v>100</v>
      </c>
      <c r="D772" s="395">
        <v>100</v>
      </c>
      <c r="E772" s="395">
        <v>0</v>
      </c>
      <c r="F772" s="395">
        <v>0</v>
      </c>
      <c r="G772" s="403" t="s">
        <v>3011</v>
      </c>
      <c r="H772" s="403" t="s">
        <v>1227</v>
      </c>
      <c r="I772" s="395"/>
      <c r="J772" s="394"/>
      <c r="K772" s="409">
        <f t="shared" si="43"/>
        <v>0</v>
      </c>
      <c r="L772" s="409">
        <v>0</v>
      </c>
      <c r="M772" s="409"/>
      <c r="N772" s="409">
        <v>0</v>
      </c>
      <c r="O772" s="465"/>
    </row>
    <row r="773" spans="1:15">
      <c r="A773" s="187">
        <v>340</v>
      </c>
      <c r="B773" s="395">
        <v>300</v>
      </c>
      <c r="C773" s="395">
        <v>100</v>
      </c>
      <c r="D773" s="395">
        <v>100</v>
      </c>
      <c r="E773" s="186">
        <v>10</v>
      </c>
      <c r="F773" s="186">
        <v>0</v>
      </c>
      <c r="G773" s="402" t="s">
        <v>3012</v>
      </c>
      <c r="H773" s="402" t="s">
        <v>1228</v>
      </c>
      <c r="I773" s="395"/>
      <c r="J773" s="395"/>
      <c r="K773" s="415">
        <f t="shared" si="43"/>
        <v>583449</v>
      </c>
      <c r="L773" s="415">
        <v>583449</v>
      </c>
      <c r="M773" s="415"/>
      <c r="N773" s="415">
        <v>583449</v>
      </c>
      <c r="O773" s="467">
        <f>+K773-N773</f>
        <v>0</v>
      </c>
    </row>
    <row r="774" spans="1:15">
      <c r="A774" s="187">
        <v>340</v>
      </c>
      <c r="B774" s="395">
        <v>300</v>
      </c>
      <c r="C774" s="395">
        <v>100</v>
      </c>
      <c r="D774" s="395">
        <v>100</v>
      </c>
      <c r="E774" s="186">
        <v>30</v>
      </c>
      <c r="F774" s="186">
        <v>0</v>
      </c>
      <c r="G774" s="402" t="s">
        <v>3013</v>
      </c>
      <c r="H774" s="402" t="s">
        <v>635</v>
      </c>
      <c r="I774" s="395"/>
      <c r="J774" s="395"/>
      <c r="K774" s="415">
        <f t="shared" si="43"/>
        <v>166339</v>
      </c>
      <c r="L774" s="415">
        <v>166339</v>
      </c>
      <c r="M774" s="415"/>
      <c r="N774" s="415">
        <v>166339</v>
      </c>
      <c r="O774" s="467">
        <f>+K774-N774</f>
        <v>0</v>
      </c>
    </row>
    <row r="775" spans="1:15">
      <c r="A775" s="187">
        <v>340</v>
      </c>
      <c r="B775" s="395">
        <v>300</v>
      </c>
      <c r="C775" s="395">
        <v>100</v>
      </c>
      <c r="D775" s="395">
        <v>100</v>
      </c>
      <c r="E775" s="186">
        <v>90</v>
      </c>
      <c r="F775" s="186">
        <v>0</v>
      </c>
      <c r="G775" s="402" t="s">
        <v>3014</v>
      </c>
      <c r="H775" s="402" t="s">
        <v>1229</v>
      </c>
      <c r="I775" s="395"/>
      <c r="J775" s="395"/>
      <c r="K775" s="415">
        <f t="shared" ref="K775:K838" si="47">+L775+M775</f>
        <v>0</v>
      </c>
      <c r="L775" s="415">
        <v>0</v>
      </c>
      <c r="M775" s="415"/>
      <c r="N775" s="415">
        <v>0</v>
      </c>
      <c r="O775" s="467">
        <f>+K775-N775</f>
        <v>0</v>
      </c>
    </row>
    <row r="776" spans="1:15">
      <c r="A776" s="187">
        <v>340</v>
      </c>
      <c r="B776" s="395">
        <v>300</v>
      </c>
      <c r="C776" s="395">
        <v>100</v>
      </c>
      <c r="D776" s="395">
        <v>200</v>
      </c>
      <c r="E776" s="395">
        <v>0</v>
      </c>
      <c r="F776" s="395">
        <v>0</v>
      </c>
      <c r="G776" s="403" t="s">
        <v>3015</v>
      </c>
      <c r="H776" s="403" t="s">
        <v>1230</v>
      </c>
      <c r="I776" s="395"/>
      <c r="J776" s="394"/>
      <c r="K776" s="409">
        <f t="shared" si="47"/>
        <v>0</v>
      </c>
      <c r="L776" s="409">
        <v>0</v>
      </c>
      <c r="M776" s="409"/>
      <c r="N776" s="409">
        <v>0</v>
      </c>
      <c r="O776" s="465"/>
    </row>
    <row r="777" spans="1:15">
      <c r="A777" s="187">
        <v>340</v>
      </c>
      <c r="B777" s="395">
        <v>300</v>
      </c>
      <c r="C777" s="395">
        <v>100</v>
      </c>
      <c r="D777" s="395">
        <v>200</v>
      </c>
      <c r="E777" s="186">
        <v>10</v>
      </c>
      <c r="F777" s="186">
        <v>0</v>
      </c>
      <c r="G777" s="402" t="s">
        <v>3016</v>
      </c>
      <c r="H777" s="402" t="s">
        <v>1228</v>
      </c>
      <c r="I777" s="395"/>
      <c r="J777" s="395"/>
      <c r="K777" s="415">
        <f t="shared" si="47"/>
        <v>46843</v>
      </c>
      <c r="L777" s="415">
        <v>46843</v>
      </c>
      <c r="M777" s="415"/>
      <c r="N777" s="415">
        <v>46843</v>
      </c>
      <c r="O777" s="467">
        <f>+K777-N777</f>
        <v>0</v>
      </c>
    </row>
    <row r="778" spans="1:15">
      <c r="A778" s="187">
        <v>340</v>
      </c>
      <c r="B778" s="395">
        <v>300</v>
      </c>
      <c r="C778" s="395">
        <v>100</v>
      </c>
      <c r="D778" s="395">
        <v>200</v>
      </c>
      <c r="E778" s="186">
        <v>30</v>
      </c>
      <c r="F778" s="186">
        <v>0</v>
      </c>
      <c r="G778" s="402" t="s">
        <v>3017</v>
      </c>
      <c r="H778" s="402" t="s">
        <v>635</v>
      </c>
      <c r="I778" s="395"/>
      <c r="J778" s="395"/>
      <c r="K778" s="415">
        <f t="shared" si="47"/>
        <v>0</v>
      </c>
      <c r="L778" s="415">
        <v>0</v>
      </c>
      <c r="M778" s="415"/>
      <c r="N778" s="415">
        <v>0</v>
      </c>
      <c r="O778" s="467">
        <f>+K778-N778</f>
        <v>0</v>
      </c>
    </row>
    <row r="779" spans="1:15">
      <c r="A779" s="187">
        <v>340</v>
      </c>
      <c r="B779" s="395">
        <v>300</v>
      </c>
      <c r="C779" s="395">
        <v>100</v>
      </c>
      <c r="D779" s="395">
        <v>200</v>
      </c>
      <c r="E779" s="186">
        <v>90</v>
      </c>
      <c r="F779" s="186">
        <v>0</v>
      </c>
      <c r="G779" s="402" t="s">
        <v>3018</v>
      </c>
      <c r="H779" s="402" t="s">
        <v>1231</v>
      </c>
      <c r="I779" s="395"/>
      <c r="J779" s="395"/>
      <c r="K779" s="415">
        <f t="shared" si="47"/>
        <v>0</v>
      </c>
      <c r="L779" s="415">
        <v>0</v>
      </c>
      <c r="M779" s="415"/>
      <c r="N779" s="415">
        <v>0</v>
      </c>
      <c r="O779" s="467">
        <f>+K779-N779</f>
        <v>0</v>
      </c>
    </row>
    <row r="780" spans="1:15">
      <c r="A780" s="187">
        <v>340</v>
      </c>
      <c r="B780" s="395">
        <v>300</v>
      </c>
      <c r="C780" s="395">
        <v>100</v>
      </c>
      <c r="D780" s="395">
        <v>300</v>
      </c>
      <c r="E780" s="395">
        <v>0</v>
      </c>
      <c r="F780" s="395">
        <v>0</v>
      </c>
      <c r="G780" s="403" t="s">
        <v>3019</v>
      </c>
      <c r="H780" s="403" t="s">
        <v>1232</v>
      </c>
      <c r="I780" s="395"/>
      <c r="J780" s="394"/>
      <c r="K780" s="409">
        <f t="shared" si="47"/>
        <v>0</v>
      </c>
      <c r="L780" s="409">
        <v>0</v>
      </c>
      <c r="M780" s="409"/>
      <c r="N780" s="409">
        <v>0</v>
      </c>
      <c r="O780" s="465"/>
    </row>
    <row r="781" spans="1:15">
      <c r="A781" s="187">
        <v>340</v>
      </c>
      <c r="B781" s="395">
        <v>300</v>
      </c>
      <c r="C781" s="395">
        <v>100</v>
      </c>
      <c r="D781" s="395">
        <v>300</v>
      </c>
      <c r="E781" s="186">
        <v>10</v>
      </c>
      <c r="F781" s="186">
        <v>0</v>
      </c>
      <c r="G781" s="402" t="s">
        <v>3020</v>
      </c>
      <c r="H781" s="402" t="s">
        <v>1228</v>
      </c>
      <c r="I781" s="395"/>
      <c r="J781" s="395"/>
      <c r="K781" s="415">
        <f t="shared" si="47"/>
        <v>7200</v>
      </c>
      <c r="L781" s="415">
        <v>7200</v>
      </c>
      <c r="M781" s="415"/>
      <c r="N781" s="415">
        <v>7200</v>
      </c>
      <c r="O781" s="467">
        <f>+K781-N781</f>
        <v>0</v>
      </c>
    </row>
    <row r="782" spans="1:15">
      <c r="A782" s="187">
        <v>340</v>
      </c>
      <c r="B782" s="395">
        <v>300</v>
      </c>
      <c r="C782" s="395">
        <v>100</v>
      </c>
      <c r="D782" s="395">
        <v>300</v>
      </c>
      <c r="E782" s="186">
        <v>30</v>
      </c>
      <c r="F782" s="186">
        <v>0</v>
      </c>
      <c r="G782" s="402" t="s">
        <v>3021</v>
      </c>
      <c r="H782" s="402" t="s">
        <v>635</v>
      </c>
      <c r="I782" s="395"/>
      <c r="J782" s="395"/>
      <c r="K782" s="415">
        <f t="shared" si="47"/>
        <v>1181</v>
      </c>
      <c r="L782" s="415">
        <v>1181</v>
      </c>
      <c r="M782" s="415"/>
      <c r="N782" s="415">
        <v>1181</v>
      </c>
      <c r="O782" s="467">
        <f>+K782-N782</f>
        <v>0</v>
      </c>
    </row>
    <row r="783" spans="1:15">
      <c r="A783" s="187">
        <v>340</v>
      </c>
      <c r="B783" s="395">
        <v>300</v>
      </c>
      <c r="C783" s="395">
        <v>100</v>
      </c>
      <c r="D783" s="395">
        <v>300</v>
      </c>
      <c r="E783" s="186">
        <v>90</v>
      </c>
      <c r="F783" s="186">
        <v>0</v>
      </c>
      <c r="G783" s="402" t="s">
        <v>3022</v>
      </c>
      <c r="H783" s="402" t="s">
        <v>1233</v>
      </c>
      <c r="I783" s="395"/>
      <c r="J783" s="395"/>
      <c r="K783" s="415">
        <f t="shared" si="47"/>
        <v>0</v>
      </c>
      <c r="L783" s="415">
        <v>0</v>
      </c>
      <c r="M783" s="415"/>
      <c r="N783" s="415">
        <v>0</v>
      </c>
      <c r="O783" s="467">
        <f>+K783-N783</f>
        <v>0</v>
      </c>
    </row>
    <row r="784" spans="1:15">
      <c r="A784" s="187">
        <v>340</v>
      </c>
      <c r="B784" s="395">
        <v>300</v>
      </c>
      <c r="C784" s="395">
        <v>200</v>
      </c>
      <c r="D784" s="395">
        <v>0</v>
      </c>
      <c r="E784" s="395">
        <v>0</v>
      </c>
      <c r="F784" s="395">
        <v>0</v>
      </c>
      <c r="G784" s="403" t="s">
        <v>3023</v>
      </c>
      <c r="H784" s="403" t="s">
        <v>1223</v>
      </c>
      <c r="I784" s="395" t="s">
        <v>1234</v>
      </c>
      <c r="J784" s="394"/>
      <c r="K784" s="409">
        <f t="shared" si="47"/>
        <v>0</v>
      </c>
      <c r="L784" s="409">
        <v>0</v>
      </c>
      <c r="M784" s="409"/>
      <c r="N784" s="409">
        <v>0</v>
      </c>
      <c r="O784" s="465"/>
    </row>
    <row r="785" spans="1:15">
      <c r="A785" s="187">
        <v>340</v>
      </c>
      <c r="B785" s="395">
        <v>300</v>
      </c>
      <c r="C785" s="395">
        <v>200</v>
      </c>
      <c r="D785" s="186">
        <v>100</v>
      </c>
      <c r="E785" s="186">
        <v>0</v>
      </c>
      <c r="F785" s="186">
        <v>0</v>
      </c>
      <c r="G785" s="402" t="s">
        <v>3024</v>
      </c>
      <c r="H785" s="402" t="s">
        <v>1235</v>
      </c>
      <c r="I785" s="395"/>
      <c r="J785" s="395"/>
      <c r="K785" s="415">
        <f t="shared" si="47"/>
        <v>0</v>
      </c>
      <c r="L785" s="415">
        <v>0</v>
      </c>
      <c r="M785" s="415"/>
      <c r="N785" s="415">
        <v>0</v>
      </c>
      <c r="O785" s="467">
        <f>+K785-N785</f>
        <v>0</v>
      </c>
    </row>
    <row r="786" spans="1:15">
      <c r="A786" s="187">
        <v>340</v>
      </c>
      <c r="B786" s="395">
        <v>300</v>
      </c>
      <c r="C786" s="395">
        <v>200</v>
      </c>
      <c r="D786" s="186">
        <v>200</v>
      </c>
      <c r="E786" s="186">
        <v>0</v>
      </c>
      <c r="F786" s="186">
        <v>0</v>
      </c>
      <c r="G786" s="402" t="s">
        <v>3473</v>
      </c>
      <c r="H786" s="402" t="s">
        <v>1236</v>
      </c>
      <c r="I786" s="395"/>
      <c r="J786" s="395"/>
      <c r="K786" s="415">
        <f t="shared" si="47"/>
        <v>0</v>
      </c>
      <c r="L786" s="415">
        <v>0</v>
      </c>
      <c r="M786" s="415"/>
      <c r="N786" s="415">
        <v>0</v>
      </c>
      <c r="O786" s="467">
        <f>+K786-N786</f>
        <v>0</v>
      </c>
    </row>
    <row r="787" spans="1:15">
      <c r="A787" s="187">
        <v>340</v>
      </c>
      <c r="B787" s="395">
        <v>300</v>
      </c>
      <c r="C787" s="395">
        <v>200</v>
      </c>
      <c r="D787" s="186">
        <v>900</v>
      </c>
      <c r="E787" s="186">
        <v>0</v>
      </c>
      <c r="F787" s="186">
        <v>0</v>
      </c>
      <c r="G787" s="402" t="s">
        <v>3472</v>
      </c>
      <c r="H787" s="402" t="s">
        <v>1223</v>
      </c>
      <c r="I787" s="395"/>
      <c r="J787" s="395"/>
      <c r="K787" s="415">
        <f t="shared" si="47"/>
        <v>0</v>
      </c>
      <c r="L787" s="415">
        <v>0</v>
      </c>
      <c r="M787" s="415"/>
      <c r="N787" s="415">
        <v>0</v>
      </c>
      <c r="O787" s="467">
        <f>+K787-N787</f>
        <v>0</v>
      </c>
    </row>
    <row r="788" spans="1:15" ht="25.5">
      <c r="A788" s="187">
        <v>340</v>
      </c>
      <c r="B788" s="395">
        <v>300</v>
      </c>
      <c r="C788" s="395">
        <v>300</v>
      </c>
      <c r="D788" s="186">
        <v>0</v>
      </c>
      <c r="E788" s="186">
        <v>0</v>
      </c>
      <c r="F788" s="186">
        <v>0</v>
      </c>
      <c r="G788" s="402" t="s">
        <v>3025</v>
      </c>
      <c r="H788" s="402" t="s">
        <v>1237</v>
      </c>
      <c r="I788" s="395" t="s">
        <v>1238</v>
      </c>
      <c r="J788" s="395" t="s">
        <v>1538</v>
      </c>
      <c r="K788" s="415">
        <f t="shared" si="47"/>
        <v>0</v>
      </c>
      <c r="L788" s="415">
        <v>0</v>
      </c>
      <c r="M788" s="415"/>
      <c r="N788" s="415">
        <v>0</v>
      </c>
      <c r="O788" s="467">
        <f>+K788-N788</f>
        <v>0</v>
      </c>
    </row>
    <row r="789" spans="1:15">
      <c r="A789" s="187">
        <v>340</v>
      </c>
      <c r="B789" s="395">
        <v>300</v>
      </c>
      <c r="C789" s="395">
        <v>400</v>
      </c>
      <c r="D789" s="186">
        <v>0</v>
      </c>
      <c r="E789" s="186">
        <v>0</v>
      </c>
      <c r="F789" s="186">
        <v>0</v>
      </c>
      <c r="G789" s="402" t="s">
        <v>3026</v>
      </c>
      <c r="H789" s="402" t="s">
        <v>1239</v>
      </c>
      <c r="I789" s="395" t="s">
        <v>1240</v>
      </c>
      <c r="J789" s="395"/>
      <c r="K789" s="415">
        <f t="shared" si="47"/>
        <v>0</v>
      </c>
      <c r="L789" s="415">
        <v>0</v>
      </c>
      <c r="M789" s="415"/>
      <c r="N789" s="415">
        <v>0</v>
      </c>
      <c r="O789" s="467">
        <f>+K789-N789</f>
        <v>0</v>
      </c>
    </row>
    <row r="790" spans="1:15">
      <c r="A790" s="184">
        <v>345</v>
      </c>
      <c r="B790" s="57">
        <v>0</v>
      </c>
      <c r="C790" s="57">
        <v>0</v>
      </c>
      <c r="D790" s="57">
        <v>0</v>
      </c>
      <c r="E790" s="57">
        <v>0</v>
      </c>
      <c r="F790" s="57">
        <v>0</v>
      </c>
      <c r="G790" s="413">
        <v>345</v>
      </c>
      <c r="H790" s="413" t="s">
        <v>1241</v>
      </c>
      <c r="I790" s="57" t="s">
        <v>1242</v>
      </c>
      <c r="J790" s="57"/>
      <c r="K790" s="409">
        <f t="shared" si="47"/>
        <v>0</v>
      </c>
      <c r="L790" s="409">
        <v>0</v>
      </c>
      <c r="M790" s="409"/>
      <c r="N790" s="409">
        <v>0</v>
      </c>
      <c r="O790" s="465"/>
    </row>
    <row r="791" spans="1:15">
      <c r="A791" s="187">
        <v>345</v>
      </c>
      <c r="B791" s="186">
        <v>100</v>
      </c>
      <c r="C791" s="186">
        <v>0</v>
      </c>
      <c r="D791" s="186">
        <v>0</v>
      </c>
      <c r="E791" s="186">
        <v>0</v>
      </c>
      <c r="F791" s="186">
        <v>0</v>
      </c>
      <c r="G791" s="402" t="s">
        <v>3027</v>
      </c>
      <c r="H791" s="402" t="s">
        <v>1243</v>
      </c>
      <c r="I791" s="395"/>
      <c r="J791" s="395"/>
      <c r="K791" s="415">
        <f t="shared" si="47"/>
        <v>0</v>
      </c>
      <c r="L791" s="415">
        <v>0</v>
      </c>
      <c r="M791" s="415"/>
      <c r="N791" s="415">
        <v>0</v>
      </c>
      <c r="O791" s="467">
        <f t="shared" ref="O791:O798" si="48">+K791-N791</f>
        <v>0</v>
      </c>
    </row>
    <row r="792" spans="1:15">
      <c r="A792" s="187">
        <v>345</v>
      </c>
      <c r="B792" s="186">
        <v>200</v>
      </c>
      <c r="C792" s="186">
        <v>0</v>
      </c>
      <c r="D792" s="186">
        <v>0</v>
      </c>
      <c r="E792" s="186">
        <v>0</v>
      </c>
      <c r="F792" s="186">
        <v>0</v>
      </c>
      <c r="G792" s="402" t="s">
        <v>3028</v>
      </c>
      <c r="H792" s="402" t="s">
        <v>1244</v>
      </c>
      <c r="I792" s="395"/>
      <c r="J792" s="395"/>
      <c r="K792" s="415">
        <f t="shared" si="47"/>
        <v>0</v>
      </c>
      <c r="L792" s="415">
        <v>0</v>
      </c>
      <c r="M792" s="415"/>
      <c r="N792" s="415">
        <v>0</v>
      </c>
      <c r="O792" s="467">
        <f t="shared" si="48"/>
        <v>0</v>
      </c>
    </row>
    <row r="793" spans="1:15" ht="38.25">
      <c r="A793" s="187">
        <v>345</v>
      </c>
      <c r="B793" s="186">
        <v>300</v>
      </c>
      <c r="C793" s="186">
        <v>0</v>
      </c>
      <c r="D793" s="186">
        <v>0</v>
      </c>
      <c r="E793" s="186">
        <v>0</v>
      </c>
      <c r="F793" s="186">
        <v>0</v>
      </c>
      <c r="G793" s="402" t="s">
        <v>3029</v>
      </c>
      <c r="H793" s="402" t="s">
        <v>1245</v>
      </c>
      <c r="I793" s="395"/>
      <c r="J793" s="395"/>
      <c r="K793" s="415">
        <f t="shared" si="47"/>
        <v>0</v>
      </c>
      <c r="L793" s="415">
        <v>0</v>
      </c>
      <c r="M793" s="415"/>
      <c r="N793" s="415">
        <v>0</v>
      </c>
      <c r="O793" s="467">
        <f t="shared" si="48"/>
        <v>0</v>
      </c>
    </row>
    <row r="794" spans="1:15" ht="25.5">
      <c r="A794" s="187">
        <v>345</v>
      </c>
      <c r="B794" s="186">
        <v>400</v>
      </c>
      <c r="C794" s="186">
        <v>0</v>
      </c>
      <c r="D794" s="186">
        <v>0</v>
      </c>
      <c r="E794" s="186">
        <v>0</v>
      </c>
      <c r="F794" s="186">
        <v>0</v>
      </c>
      <c r="G794" s="402" t="s">
        <v>3030</v>
      </c>
      <c r="H794" s="402" t="s">
        <v>1246</v>
      </c>
      <c r="I794" s="395"/>
      <c r="J794" s="395"/>
      <c r="K794" s="415">
        <f t="shared" si="47"/>
        <v>0</v>
      </c>
      <c r="L794" s="415">
        <v>0</v>
      </c>
      <c r="M794" s="415"/>
      <c r="N794" s="415">
        <v>0</v>
      </c>
      <c r="O794" s="467">
        <f t="shared" si="48"/>
        <v>0</v>
      </c>
    </row>
    <row r="795" spans="1:15" ht="25.5">
      <c r="A795" s="187">
        <v>345</v>
      </c>
      <c r="B795" s="186">
        <v>500</v>
      </c>
      <c r="C795" s="186">
        <v>0</v>
      </c>
      <c r="D795" s="186">
        <v>0</v>
      </c>
      <c r="E795" s="186">
        <v>0</v>
      </c>
      <c r="F795" s="186">
        <v>0</v>
      </c>
      <c r="G795" s="402" t="s">
        <v>3031</v>
      </c>
      <c r="H795" s="402" t="s">
        <v>1247</v>
      </c>
      <c r="I795" s="395"/>
      <c r="J795" s="395"/>
      <c r="K795" s="415">
        <f t="shared" si="47"/>
        <v>6506</v>
      </c>
      <c r="L795" s="415">
        <v>6506</v>
      </c>
      <c r="M795" s="415"/>
      <c r="N795" s="415">
        <v>6506</v>
      </c>
      <c r="O795" s="467">
        <f t="shared" si="48"/>
        <v>0</v>
      </c>
    </row>
    <row r="796" spans="1:15">
      <c r="A796" s="187">
        <v>345</v>
      </c>
      <c r="B796" s="186">
        <v>600</v>
      </c>
      <c r="C796" s="186">
        <v>0</v>
      </c>
      <c r="D796" s="186">
        <v>0</v>
      </c>
      <c r="E796" s="186">
        <v>0</v>
      </c>
      <c r="F796" s="186">
        <v>0</v>
      </c>
      <c r="G796" s="402" t="s">
        <v>3032</v>
      </c>
      <c r="H796" s="402" t="s">
        <v>1248</v>
      </c>
      <c r="I796" s="395"/>
      <c r="J796" s="395"/>
      <c r="K796" s="415">
        <f t="shared" si="47"/>
        <v>0</v>
      </c>
      <c r="L796" s="415">
        <v>0</v>
      </c>
      <c r="M796" s="415"/>
      <c r="N796" s="415">
        <v>0</v>
      </c>
      <c r="O796" s="467">
        <f t="shared" si="48"/>
        <v>0</v>
      </c>
    </row>
    <row r="797" spans="1:15">
      <c r="A797" s="187">
        <v>345</v>
      </c>
      <c r="B797" s="186">
        <v>700</v>
      </c>
      <c r="C797" s="186">
        <v>0</v>
      </c>
      <c r="D797" s="186">
        <v>0</v>
      </c>
      <c r="E797" s="186">
        <v>0</v>
      </c>
      <c r="F797" s="186">
        <v>0</v>
      </c>
      <c r="G797" s="402" t="s">
        <v>3033</v>
      </c>
      <c r="H797" s="402" t="s">
        <v>1249</v>
      </c>
      <c r="I797" s="395"/>
      <c r="J797" s="395"/>
      <c r="K797" s="415">
        <f t="shared" si="47"/>
        <v>0</v>
      </c>
      <c r="L797" s="415">
        <v>0</v>
      </c>
      <c r="M797" s="415"/>
      <c r="N797" s="415">
        <v>0</v>
      </c>
      <c r="O797" s="467">
        <f t="shared" si="48"/>
        <v>0</v>
      </c>
    </row>
    <row r="798" spans="1:15">
      <c r="A798" s="187">
        <v>345</v>
      </c>
      <c r="B798" s="186">
        <v>900</v>
      </c>
      <c r="C798" s="186">
        <v>0</v>
      </c>
      <c r="D798" s="186">
        <v>0</v>
      </c>
      <c r="E798" s="186">
        <v>0</v>
      </c>
      <c r="F798" s="186">
        <v>0</v>
      </c>
      <c r="G798" s="402" t="s">
        <v>3034</v>
      </c>
      <c r="H798" s="402" t="s">
        <v>1250</v>
      </c>
      <c r="I798" s="395"/>
      <c r="J798" s="395"/>
      <c r="K798" s="415">
        <f t="shared" si="47"/>
        <v>0</v>
      </c>
      <c r="L798" s="415">
        <v>0</v>
      </c>
      <c r="M798" s="415"/>
      <c r="N798" s="415">
        <v>0</v>
      </c>
      <c r="O798" s="467">
        <f t="shared" si="48"/>
        <v>0</v>
      </c>
    </row>
    <row r="799" spans="1:15">
      <c r="A799" s="184">
        <v>350</v>
      </c>
      <c r="B799" s="57">
        <v>0</v>
      </c>
      <c r="C799" s="57">
        <v>0</v>
      </c>
      <c r="D799" s="57">
        <v>0</v>
      </c>
      <c r="E799" s="57">
        <v>0</v>
      </c>
      <c r="F799" s="57">
        <v>0</v>
      </c>
      <c r="G799" s="413">
        <v>350</v>
      </c>
      <c r="H799" s="413" t="s">
        <v>1251</v>
      </c>
      <c r="I799" s="57" t="s">
        <v>1252</v>
      </c>
      <c r="J799" s="57"/>
      <c r="K799" s="409">
        <f t="shared" si="47"/>
        <v>0</v>
      </c>
      <c r="L799" s="409">
        <v>0</v>
      </c>
      <c r="M799" s="409"/>
      <c r="N799" s="409">
        <v>0</v>
      </c>
      <c r="O799" s="465"/>
    </row>
    <row r="800" spans="1:15">
      <c r="A800" s="187">
        <v>350</v>
      </c>
      <c r="B800" s="395">
        <v>100</v>
      </c>
      <c r="C800" s="395">
        <v>0</v>
      </c>
      <c r="D800" s="395">
        <v>0</v>
      </c>
      <c r="E800" s="395">
        <v>0</v>
      </c>
      <c r="F800" s="395">
        <v>0</v>
      </c>
      <c r="G800" s="403" t="s">
        <v>3035</v>
      </c>
      <c r="H800" s="403" t="s">
        <v>1253</v>
      </c>
      <c r="I800" s="395" t="s">
        <v>1254</v>
      </c>
      <c r="J800" s="394"/>
      <c r="K800" s="409">
        <f t="shared" si="47"/>
        <v>0</v>
      </c>
      <c r="L800" s="409">
        <v>0</v>
      </c>
      <c r="M800" s="409"/>
      <c r="N800" s="409">
        <v>0</v>
      </c>
      <c r="O800" s="465"/>
    </row>
    <row r="801" spans="1:15">
      <c r="A801" s="187">
        <v>350</v>
      </c>
      <c r="B801" s="395">
        <v>100</v>
      </c>
      <c r="C801" s="186">
        <v>100</v>
      </c>
      <c r="D801" s="186">
        <v>0</v>
      </c>
      <c r="E801" s="186">
        <v>0</v>
      </c>
      <c r="F801" s="186">
        <v>0</v>
      </c>
      <c r="G801" s="402" t="s">
        <v>3036</v>
      </c>
      <c r="H801" s="402" t="s">
        <v>1255</v>
      </c>
      <c r="I801" s="395" t="s">
        <v>1256</v>
      </c>
      <c r="J801" s="395"/>
      <c r="K801" s="408">
        <f t="shared" si="47"/>
        <v>45272</v>
      </c>
      <c r="L801" s="408">
        <v>45272</v>
      </c>
      <c r="M801" s="408"/>
      <c r="N801" s="408">
        <v>45272</v>
      </c>
      <c r="O801" s="464">
        <f>+K801-N801</f>
        <v>0</v>
      </c>
    </row>
    <row r="802" spans="1:15">
      <c r="A802" s="187">
        <v>350</v>
      </c>
      <c r="B802" s="395">
        <v>100</v>
      </c>
      <c r="C802" s="186">
        <v>200</v>
      </c>
      <c r="D802" s="186">
        <v>0</v>
      </c>
      <c r="E802" s="186">
        <v>0</v>
      </c>
      <c r="F802" s="186">
        <v>0</v>
      </c>
      <c r="G802" s="402" t="s">
        <v>3037</v>
      </c>
      <c r="H802" s="402" t="s">
        <v>1257</v>
      </c>
      <c r="I802" s="395" t="s">
        <v>1258</v>
      </c>
      <c r="J802" s="395"/>
      <c r="K802" s="408">
        <f t="shared" si="47"/>
        <v>375532</v>
      </c>
      <c r="L802" s="408">
        <v>375532</v>
      </c>
      <c r="M802" s="408"/>
      <c r="N802" s="408">
        <v>375532</v>
      </c>
      <c r="O802" s="464">
        <f>+K802-N802</f>
        <v>0</v>
      </c>
    </row>
    <row r="803" spans="1:15">
      <c r="A803" s="187">
        <v>350</v>
      </c>
      <c r="B803" s="395">
        <v>200</v>
      </c>
      <c r="C803" s="395">
        <v>0</v>
      </c>
      <c r="D803" s="395">
        <v>0</v>
      </c>
      <c r="E803" s="395">
        <v>0</v>
      </c>
      <c r="F803" s="395">
        <v>0</v>
      </c>
      <c r="G803" s="403" t="s">
        <v>3038</v>
      </c>
      <c r="H803" s="403" t="s">
        <v>1259</v>
      </c>
      <c r="I803" s="395" t="s">
        <v>1260</v>
      </c>
      <c r="J803" s="394"/>
      <c r="K803" s="409">
        <f t="shared" si="47"/>
        <v>0</v>
      </c>
      <c r="L803" s="409">
        <v>0</v>
      </c>
      <c r="M803" s="409"/>
      <c r="N803" s="409">
        <v>0</v>
      </c>
      <c r="O803" s="465"/>
    </row>
    <row r="804" spans="1:15">
      <c r="A804" s="187">
        <v>350</v>
      </c>
      <c r="B804" s="395">
        <v>200</v>
      </c>
      <c r="C804" s="186">
        <v>100</v>
      </c>
      <c r="D804" s="186">
        <v>0</v>
      </c>
      <c r="E804" s="186">
        <v>0</v>
      </c>
      <c r="F804" s="186">
        <v>0</v>
      </c>
      <c r="G804" s="402" t="s">
        <v>3039</v>
      </c>
      <c r="H804" s="402" t="s">
        <v>1261</v>
      </c>
      <c r="I804" s="395"/>
      <c r="J804" s="395"/>
      <c r="K804" s="415">
        <f t="shared" si="47"/>
        <v>85231</v>
      </c>
      <c r="L804" s="415">
        <v>85231</v>
      </c>
      <c r="M804" s="415"/>
      <c r="N804" s="415">
        <v>85231</v>
      </c>
      <c r="O804" s="467">
        <f>+K804-N804</f>
        <v>0</v>
      </c>
    </row>
    <row r="805" spans="1:15">
      <c r="A805" s="187">
        <v>350</v>
      </c>
      <c r="B805" s="395">
        <v>200</v>
      </c>
      <c r="C805" s="186">
        <v>200</v>
      </c>
      <c r="D805" s="186">
        <v>0</v>
      </c>
      <c r="E805" s="186">
        <v>0</v>
      </c>
      <c r="F805" s="186">
        <v>0</v>
      </c>
      <c r="G805" s="402" t="s">
        <v>3040</v>
      </c>
      <c r="H805" s="402" t="s">
        <v>1262</v>
      </c>
      <c r="I805" s="395"/>
      <c r="J805" s="395"/>
      <c r="K805" s="415">
        <f t="shared" si="47"/>
        <v>1234842</v>
      </c>
      <c r="L805" s="415">
        <v>1234842</v>
      </c>
      <c r="M805" s="415"/>
      <c r="N805" s="415">
        <v>1234842</v>
      </c>
      <c r="O805" s="467">
        <f>+K805-N805</f>
        <v>0</v>
      </c>
    </row>
    <row r="806" spans="1:15">
      <c r="A806" s="187">
        <v>350</v>
      </c>
      <c r="B806" s="395">
        <v>200</v>
      </c>
      <c r="C806" s="186">
        <v>300</v>
      </c>
      <c r="D806" s="186">
        <v>0</v>
      </c>
      <c r="E806" s="186">
        <v>0</v>
      </c>
      <c r="F806" s="186">
        <v>0</v>
      </c>
      <c r="G806" s="402" t="s">
        <v>3041</v>
      </c>
      <c r="H806" s="402" t="s">
        <v>1263</v>
      </c>
      <c r="I806" s="395"/>
      <c r="J806" s="395"/>
      <c r="K806" s="415">
        <f t="shared" si="47"/>
        <v>114059</v>
      </c>
      <c r="L806" s="415">
        <v>114059</v>
      </c>
      <c r="M806" s="415"/>
      <c r="N806" s="415">
        <v>114059</v>
      </c>
      <c r="O806" s="467">
        <f>+K806-N806</f>
        <v>0</v>
      </c>
    </row>
    <row r="807" spans="1:15">
      <c r="A807" s="187">
        <v>350</v>
      </c>
      <c r="B807" s="395">
        <v>200</v>
      </c>
      <c r="C807" s="186">
        <v>400</v>
      </c>
      <c r="D807" s="186">
        <v>0</v>
      </c>
      <c r="E807" s="186">
        <v>0</v>
      </c>
      <c r="F807" s="186">
        <v>0</v>
      </c>
      <c r="G807" s="402" t="s">
        <v>3042</v>
      </c>
      <c r="H807" s="402" t="s">
        <v>1264</v>
      </c>
      <c r="I807" s="395"/>
      <c r="J807" s="395"/>
      <c r="K807" s="415">
        <f t="shared" si="47"/>
        <v>17067</v>
      </c>
      <c r="L807" s="415">
        <v>17067</v>
      </c>
      <c r="M807" s="415"/>
      <c r="N807" s="415">
        <v>17067</v>
      </c>
      <c r="O807" s="467">
        <f>+K807-N807</f>
        <v>0</v>
      </c>
    </row>
    <row r="808" spans="1:15">
      <c r="A808" s="187">
        <v>350</v>
      </c>
      <c r="B808" s="395">
        <v>200</v>
      </c>
      <c r="C808" s="186">
        <v>500</v>
      </c>
      <c r="D808" s="186">
        <v>0</v>
      </c>
      <c r="E808" s="186">
        <v>0</v>
      </c>
      <c r="F808" s="186">
        <v>0</v>
      </c>
      <c r="G808" s="402" t="s">
        <v>3043</v>
      </c>
      <c r="H808" s="402" t="s">
        <v>1265</v>
      </c>
      <c r="I808" s="395"/>
      <c r="J808" s="395"/>
      <c r="K808" s="415">
        <f t="shared" si="47"/>
        <v>197655</v>
      </c>
      <c r="L808" s="415">
        <v>197655</v>
      </c>
      <c r="M808" s="415"/>
      <c r="N808" s="415">
        <v>197655</v>
      </c>
      <c r="O808" s="467">
        <f>+K808-N808</f>
        <v>0</v>
      </c>
    </row>
    <row r="809" spans="1:15">
      <c r="A809" s="184">
        <v>355</v>
      </c>
      <c r="B809" s="57">
        <v>0</v>
      </c>
      <c r="C809" s="57">
        <v>0</v>
      </c>
      <c r="D809" s="57">
        <v>0</v>
      </c>
      <c r="E809" s="57">
        <v>0</v>
      </c>
      <c r="F809" s="57">
        <v>0</v>
      </c>
      <c r="G809" s="413">
        <v>355</v>
      </c>
      <c r="H809" s="413" t="s">
        <v>1266</v>
      </c>
      <c r="I809" s="57" t="s">
        <v>1267</v>
      </c>
      <c r="J809" s="57"/>
      <c r="K809" s="409">
        <f t="shared" si="47"/>
        <v>0</v>
      </c>
      <c r="L809" s="409">
        <v>0</v>
      </c>
      <c r="M809" s="409"/>
      <c r="N809" s="409">
        <v>0</v>
      </c>
      <c r="O809" s="465"/>
    </row>
    <row r="810" spans="1:15">
      <c r="A810" s="187">
        <v>355</v>
      </c>
      <c r="B810" s="395">
        <v>100</v>
      </c>
      <c r="C810" s="395">
        <v>0</v>
      </c>
      <c r="D810" s="395">
        <v>0</v>
      </c>
      <c r="E810" s="395">
        <v>0</v>
      </c>
      <c r="F810" s="395">
        <v>0</v>
      </c>
      <c r="G810" s="403" t="s">
        <v>3044</v>
      </c>
      <c r="H810" s="403" t="s">
        <v>1268</v>
      </c>
      <c r="I810" s="395" t="s">
        <v>1269</v>
      </c>
      <c r="J810" s="394"/>
      <c r="K810" s="409">
        <f t="shared" si="47"/>
        <v>0</v>
      </c>
      <c r="L810" s="409">
        <v>0</v>
      </c>
      <c r="M810" s="409"/>
      <c r="N810" s="409">
        <v>0</v>
      </c>
      <c r="O810" s="465"/>
    </row>
    <row r="811" spans="1:15">
      <c r="A811" s="187">
        <v>355</v>
      </c>
      <c r="B811" s="395">
        <v>100</v>
      </c>
      <c r="C811" s="395">
        <v>100</v>
      </c>
      <c r="D811" s="395">
        <v>0</v>
      </c>
      <c r="E811" s="395">
        <v>0</v>
      </c>
      <c r="F811" s="395">
        <v>0</v>
      </c>
      <c r="G811" s="422" t="s">
        <v>3045</v>
      </c>
      <c r="H811" s="403" t="s">
        <v>1270</v>
      </c>
      <c r="I811" s="395"/>
      <c r="J811" s="394"/>
      <c r="K811" s="409">
        <f t="shared" si="47"/>
        <v>0</v>
      </c>
      <c r="L811" s="409">
        <v>0</v>
      </c>
      <c r="M811" s="409"/>
      <c r="N811" s="409">
        <v>0</v>
      </c>
      <c r="O811" s="465"/>
    </row>
    <row r="812" spans="1:15">
      <c r="A812" s="187">
        <v>355</v>
      </c>
      <c r="B812" s="395">
        <v>100</v>
      </c>
      <c r="C812" s="395">
        <v>100</v>
      </c>
      <c r="D812" s="186">
        <v>100</v>
      </c>
      <c r="E812" s="186">
        <v>0</v>
      </c>
      <c r="F812" s="186">
        <v>0</v>
      </c>
      <c r="G812" s="421" t="s">
        <v>3046</v>
      </c>
      <c r="H812" s="402" t="s">
        <v>1271</v>
      </c>
      <c r="I812" s="395"/>
      <c r="J812" s="395"/>
      <c r="K812" s="415">
        <f t="shared" si="47"/>
        <v>0</v>
      </c>
      <c r="L812" s="415">
        <v>0</v>
      </c>
      <c r="M812" s="415"/>
      <c r="N812" s="415">
        <v>0</v>
      </c>
      <c r="O812" s="467">
        <f>+K812-N812</f>
        <v>0</v>
      </c>
    </row>
    <row r="813" spans="1:15">
      <c r="A813" s="187">
        <v>355</v>
      </c>
      <c r="B813" s="395">
        <v>100</v>
      </c>
      <c r="C813" s="395">
        <v>100</v>
      </c>
      <c r="D813" s="186">
        <v>200</v>
      </c>
      <c r="E813" s="186">
        <v>0</v>
      </c>
      <c r="F813" s="186">
        <v>0</v>
      </c>
      <c r="G813" s="421" t="s">
        <v>3047</v>
      </c>
      <c r="H813" s="402" t="s">
        <v>1272</v>
      </c>
      <c r="I813" s="395"/>
      <c r="J813" s="395"/>
      <c r="K813" s="415">
        <f t="shared" si="47"/>
        <v>0</v>
      </c>
      <c r="L813" s="415">
        <v>0</v>
      </c>
      <c r="M813" s="415"/>
      <c r="N813" s="415">
        <v>0</v>
      </c>
      <c r="O813" s="467">
        <f>+K813-N813</f>
        <v>0</v>
      </c>
    </row>
    <row r="814" spans="1:15" ht="25.5">
      <c r="A814" s="187">
        <v>355</v>
      </c>
      <c r="B814" s="395">
        <v>100</v>
      </c>
      <c r="C814" s="395">
        <v>100</v>
      </c>
      <c r="D814" s="186">
        <v>300</v>
      </c>
      <c r="E814" s="186">
        <v>0</v>
      </c>
      <c r="F814" s="186">
        <v>0</v>
      </c>
      <c r="G814" s="421" t="s">
        <v>3048</v>
      </c>
      <c r="H814" s="402" t="s">
        <v>1273</v>
      </c>
      <c r="I814" s="395"/>
      <c r="J814" s="395"/>
      <c r="K814" s="415">
        <f t="shared" si="47"/>
        <v>0</v>
      </c>
      <c r="L814" s="415">
        <v>0</v>
      </c>
      <c r="M814" s="415"/>
      <c r="N814" s="415">
        <v>0</v>
      </c>
      <c r="O814" s="467">
        <f>+K814-N814</f>
        <v>0</v>
      </c>
    </row>
    <row r="815" spans="1:15">
      <c r="A815" s="187">
        <v>355</v>
      </c>
      <c r="B815" s="395">
        <v>100</v>
      </c>
      <c r="C815" s="395">
        <v>100</v>
      </c>
      <c r="D815" s="186">
        <v>400</v>
      </c>
      <c r="E815" s="186">
        <v>0</v>
      </c>
      <c r="F815" s="186">
        <v>0</v>
      </c>
      <c r="G815" s="421" t="s">
        <v>3049</v>
      </c>
      <c r="H815" s="402" t="s">
        <v>1274</v>
      </c>
      <c r="I815" s="395"/>
      <c r="J815" s="395"/>
      <c r="K815" s="415">
        <f t="shared" si="47"/>
        <v>0</v>
      </c>
      <c r="L815" s="415">
        <v>0</v>
      </c>
      <c r="M815" s="415"/>
      <c r="N815" s="415">
        <v>0</v>
      </c>
      <c r="O815" s="467">
        <f>+K815-N815</f>
        <v>0</v>
      </c>
    </row>
    <row r="816" spans="1:15">
      <c r="A816" s="187">
        <v>355</v>
      </c>
      <c r="B816" s="395">
        <v>100</v>
      </c>
      <c r="C816" s="395">
        <v>200</v>
      </c>
      <c r="D816" s="395">
        <v>0</v>
      </c>
      <c r="E816" s="395">
        <v>0</v>
      </c>
      <c r="F816" s="395">
        <v>0</v>
      </c>
      <c r="G816" s="422" t="s">
        <v>3050</v>
      </c>
      <c r="H816" s="403" t="s">
        <v>1275</v>
      </c>
      <c r="I816" s="395"/>
      <c r="J816" s="394"/>
      <c r="K816" s="409">
        <f t="shared" si="47"/>
        <v>0</v>
      </c>
      <c r="L816" s="409">
        <v>0</v>
      </c>
      <c r="M816" s="409"/>
      <c r="N816" s="409">
        <v>0</v>
      </c>
      <c r="O816" s="465"/>
    </row>
    <row r="817" spans="1:15">
      <c r="A817" s="187">
        <v>355</v>
      </c>
      <c r="B817" s="395">
        <v>100</v>
      </c>
      <c r="C817" s="395">
        <v>200</v>
      </c>
      <c r="D817" s="186">
        <v>50</v>
      </c>
      <c r="E817" s="186">
        <v>0</v>
      </c>
      <c r="F817" s="186">
        <v>0</v>
      </c>
      <c r="G817" s="421" t="s">
        <v>3051</v>
      </c>
      <c r="H817" s="402" t="s">
        <v>1276</v>
      </c>
      <c r="I817" s="395"/>
      <c r="J817" s="395"/>
      <c r="K817" s="415">
        <f t="shared" si="47"/>
        <v>0</v>
      </c>
      <c r="L817" s="415">
        <v>0</v>
      </c>
      <c r="M817" s="415"/>
      <c r="N817" s="415">
        <v>0</v>
      </c>
      <c r="O817" s="467">
        <f t="shared" ref="O817:O826" si="49">+K817-N817</f>
        <v>0</v>
      </c>
    </row>
    <row r="818" spans="1:15">
      <c r="A818" s="187">
        <v>355</v>
      </c>
      <c r="B818" s="395">
        <v>100</v>
      </c>
      <c r="C818" s="395">
        <v>200</v>
      </c>
      <c r="D818" s="186">
        <v>100</v>
      </c>
      <c r="E818" s="186">
        <v>0</v>
      </c>
      <c r="F818" s="186">
        <v>0</v>
      </c>
      <c r="G818" s="421" t="s">
        <v>3052</v>
      </c>
      <c r="H818" s="402" t="s">
        <v>1277</v>
      </c>
      <c r="I818" s="395"/>
      <c r="J818" s="395"/>
      <c r="K818" s="415">
        <f t="shared" si="47"/>
        <v>0</v>
      </c>
      <c r="L818" s="415">
        <v>0</v>
      </c>
      <c r="M818" s="415"/>
      <c r="N818" s="415">
        <v>0</v>
      </c>
      <c r="O818" s="467">
        <f t="shared" si="49"/>
        <v>0</v>
      </c>
    </row>
    <row r="819" spans="1:15">
      <c r="A819" s="187">
        <v>355</v>
      </c>
      <c r="B819" s="395">
        <v>100</v>
      </c>
      <c r="C819" s="395">
        <v>200</v>
      </c>
      <c r="D819" s="186">
        <v>150</v>
      </c>
      <c r="E819" s="186">
        <v>0</v>
      </c>
      <c r="F819" s="186">
        <v>0</v>
      </c>
      <c r="G819" s="421" t="s">
        <v>3053</v>
      </c>
      <c r="H819" s="402" t="s">
        <v>1278</v>
      </c>
      <c r="I819" s="395"/>
      <c r="J819" s="395"/>
      <c r="K819" s="415">
        <f t="shared" si="47"/>
        <v>0</v>
      </c>
      <c r="L819" s="415">
        <v>0</v>
      </c>
      <c r="M819" s="415"/>
      <c r="N819" s="415">
        <v>0</v>
      </c>
      <c r="O819" s="467">
        <f t="shared" si="49"/>
        <v>0</v>
      </c>
    </row>
    <row r="820" spans="1:15">
      <c r="A820" s="187">
        <v>355</v>
      </c>
      <c r="B820" s="395">
        <v>100</v>
      </c>
      <c r="C820" s="395">
        <v>200</v>
      </c>
      <c r="D820" s="186">
        <v>200</v>
      </c>
      <c r="E820" s="186">
        <v>0</v>
      </c>
      <c r="F820" s="186">
        <v>0</v>
      </c>
      <c r="G820" s="421" t="s">
        <v>3054</v>
      </c>
      <c r="H820" s="402" t="s">
        <v>1279</v>
      </c>
      <c r="I820" s="395"/>
      <c r="J820" s="395"/>
      <c r="K820" s="415">
        <f t="shared" si="47"/>
        <v>0</v>
      </c>
      <c r="L820" s="415">
        <v>0</v>
      </c>
      <c r="M820" s="415"/>
      <c r="N820" s="415">
        <v>0</v>
      </c>
      <c r="O820" s="467">
        <f t="shared" si="49"/>
        <v>0</v>
      </c>
    </row>
    <row r="821" spans="1:15">
      <c r="A821" s="187">
        <v>355</v>
      </c>
      <c r="B821" s="395">
        <v>100</v>
      </c>
      <c r="C821" s="395">
        <v>200</v>
      </c>
      <c r="D821" s="186">
        <v>250</v>
      </c>
      <c r="E821" s="186">
        <v>0</v>
      </c>
      <c r="F821" s="186">
        <v>0</v>
      </c>
      <c r="G821" s="421" t="s">
        <v>3055</v>
      </c>
      <c r="H821" s="402" t="s">
        <v>1280</v>
      </c>
      <c r="I821" s="395"/>
      <c r="J821" s="395"/>
      <c r="K821" s="415">
        <f t="shared" si="47"/>
        <v>0</v>
      </c>
      <c r="L821" s="415">
        <v>0</v>
      </c>
      <c r="M821" s="415"/>
      <c r="N821" s="415">
        <v>0</v>
      </c>
      <c r="O821" s="467">
        <f t="shared" si="49"/>
        <v>0</v>
      </c>
    </row>
    <row r="822" spans="1:15">
      <c r="A822" s="187">
        <v>355</v>
      </c>
      <c r="B822" s="395">
        <v>100</v>
      </c>
      <c r="C822" s="395">
        <v>200</v>
      </c>
      <c r="D822" s="186">
        <v>300</v>
      </c>
      <c r="E822" s="186">
        <v>0</v>
      </c>
      <c r="F822" s="186">
        <v>0</v>
      </c>
      <c r="G822" s="421" t="s">
        <v>3056</v>
      </c>
      <c r="H822" s="402" t="s">
        <v>1281</v>
      </c>
      <c r="I822" s="395"/>
      <c r="J822" s="395"/>
      <c r="K822" s="415">
        <f t="shared" si="47"/>
        <v>0</v>
      </c>
      <c r="L822" s="415">
        <v>0</v>
      </c>
      <c r="M822" s="415"/>
      <c r="N822" s="415">
        <v>0</v>
      </c>
      <c r="O822" s="467">
        <f t="shared" si="49"/>
        <v>0</v>
      </c>
    </row>
    <row r="823" spans="1:15">
      <c r="A823" s="187">
        <v>355</v>
      </c>
      <c r="B823" s="395">
        <v>100</v>
      </c>
      <c r="C823" s="395">
        <v>200</v>
      </c>
      <c r="D823" s="186">
        <v>350</v>
      </c>
      <c r="E823" s="186">
        <v>0</v>
      </c>
      <c r="F823" s="186">
        <v>0</v>
      </c>
      <c r="G823" s="421" t="s">
        <v>3057</v>
      </c>
      <c r="H823" s="402" t="s">
        <v>1282</v>
      </c>
      <c r="I823" s="395"/>
      <c r="J823" s="395"/>
      <c r="K823" s="415">
        <f t="shared" si="47"/>
        <v>0</v>
      </c>
      <c r="L823" s="415">
        <v>0</v>
      </c>
      <c r="M823" s="415"/>
      <c r="N823" s="415">
        <v>0</v>
      </c>
      <c r="O823" s="467">
        <f t="shared" si="49"/>
        <v>0</v>
      </c>
    </row>
    <row r="824" spans="1:15">
      <c r="A824" s="187">
        <v>355</v>
      </c>
      <c r="B824" s="395">
        <v>100</v>
      </c>
      <c r="C824" s="395">
        <v>200</v>
      </c>
      <c r="D824" s="186">
        <v>400</v>
      </c>
      <c r="E824" s="186">
        <v>0</v>
      </c>
      <c r="F824" s="186">
        <v>0</v>
      </c>
      <c r="G824" s="421" t="s">
        <v>3058</v>
      </c>
      <c r="H824" s="402" t="s">
        <v>1283</v>
      </c>
      <c r="I824" s="395"/>
      <c r="J824" s="395"/>
      <c r="K824" s="415">
        <f t="shared" si="47"/>
        <v>0</v>
      </c>
      <c r="L824" s="415">
        <v>0</v>
      </c>
      <c r="M824" s="415"/>
      <c r="N824" s="415">
        <v>0</v>
      </c>
      <c r="O824" s="467">
        <f t="shared" si="49"/>
        <v>0</v>
      </c>
    </row>
    <row r="825" spans="1:15">
      <c r="A825" s="187">
        <v>355</v>
      </c>
      <c r="B825" s="395">
        <v>100</v>
      </c>
      <c r="C825" s="395">
        <v>200</v>
      </c>
      <c r="D825" s="186">
        <v>450</v>
      </c>
      <c r="E825" s="186">
        <v>0</v>
      </c>
      <c r="F825" s="186">
        <v>0</v>
      </c>
      <c r="G825" s="421" t="s">
        <v>3059</v>
      </c>
      <c r="H825" s="402" t="s">
        <v>1284</v>
      </c>
      <c r="I825" s="395"/>
      <c r="J825" s="395"/>
      <c r="K825" s="415">
        <f t="shared" si="47"/>
        <v>0</v>
      </c>
      <c r="L825" s="415">
        <v>0</v>
      </c>
      <c r="M825" s="415"/>
      <c r="N825" s="415">
        <v>0</v>
      </c>
      <c r="O825" s="467">
        <f t="shared" si="49"/>
        <v>0</v>
      </c>
    </row>
    <row r="826" spans="1:15">
      <c r="A826" s="187">
        <v>355</v>
      </c>
      <c r="B826" s="395">
        <v>100</v>
      </c>
      <c r="C826" s="395">
        <v>200</v>
      </c>
      <c r="D826" s="186">
        <v>500</v>
      </c>
      <c r="E826" s="186">
        <v>0</v>
      </c>
      <c r="F826" s="186">
        <v>0</v>
      </c>
      <c r="G826" s="421" t="s">
        <v>3060</v>
      </c>
      <c r="H826" s="402" t="s">
        <v>1285</v>
      </c>
      <c r="I826" s="395"/>
      <c r="J826" s="395"/>
      <c r="K826" s="415">
        <f t="shared" si="47"/>
        <v>0</v>
      </c>
      <c r="L826" s="415">
        <v>0</v>
      </c>
      <c r="M826" s="415"/>
      <c r="N826" s="415">
        <v>0</v>
      </c>
      <c r="O826" s="467">
        <f t="shared" si="49"/>
        <v>0</v>
      </c>
    </row>
    <row r="827" spans="1:15">
      <c r="A827" s="187">
        <v>355</v>
      </c>
      <c r="B827" s="395">
        <v>200</v>
      </c>
      <c r="C827" s="395">
        <v>0</v>
      </c>
      <c r="D827" s="395">
        <v>0</v>
      </c>
      <c r="E827" s="395">
        <v>0</v>
      </c>
      <c r="F827" s="395">
        <v>0</v>
      </c>
      <c r="G827" s="403" t="s">
        <v>3061</v>
      </c>
      <c r="H827" s="403" t="s">
        <v>1286</v>
      </c>
      <c r="I827" s="395" t="s">
        <v>1287</v>
      </c>
      <c r="J827" s="394"/>
      <c r="K827" s="409">
        <f t="shared" si="47"/>
        <v>0</v>
      </c>
      <c r="L827" s="409">
        <v>0</v>
      </c>
      <c r="M827" s="409"/>
      <c r="N827" s="409">
        <v>0</v>
      </c>
      <c r="O827" s="465"/>
    </row>
    <row r="828" spans="1:15">
      <c r="A828" s="187">
        <v>355</v>
      </c>
      <c r="B828" s="395">
        <v>200</v>
      </c>
      <c r="C828" s="186">
        <v>100</v>
      </c>
      <c r="D828" s="186">
        <v>0</v>
      </c>
      <c r="E828" s="186">
        <v>0</v>
      </c>
      <c r="F828" s="186">
        <v>0</v>
      </c>
      <c r="G828" s="421" t="s">
        <v>3062</v>
      </c>
      <c r="H828" s="402" t="s">
        <v>1288</v>
      </c>
      <c r="I828" s="395"/>
      <c r="J828" s="395"/>
      <c r="K828" s="415">
        <f t="shared" si="47"/>
        <v>0</v>
      </c>
      <c r="L828" s="415">
        <v>0</v>
      </c>
      <c r="M828" s="415"/>
      <c r="N828" s="415">
        <v>0</v>
      </c>
      <c r="O828" s="467">
        <f t="shared" ref="O828:O874" si="50">+K828-N828</f>
        <v>0</v>
      </c>
    </row>
    <row r="829" spans="1:15">
      <c r="A829" s="187">
        <v>355</v>
      </c>
      <c r="B829" s="395">
        <v>200</v>
      </c>
      <c r="C829" s="186">
        <v>101</v>
      </c>
      <c r="D829" s="186">
        <v>0</v>
      </c>
      <c r="E829" s="186">
        <v>0</v>
      </c>
      <c r="F829" s="186">
        <v>0</v>
      </c>
      <c r="G829" s="421" t="s">
        <v>3063</v>
      </c>
      <c r="H829" s="402" t="s">
        <v>1289</v>
      </c>
      <c r="I829" s="395"/>
      <c r="J829" s="395"/>
      <c r="K829" s="415">
        <f t="shared" si="47"/>
        <v>0</v>
      </c>
      <c r="L829" s="415">
        <v>0</v>
      </c>
      <c r="M829" s="415"/>
      <c r="N829" s="415">
        <v>0</v>
      </c>
      <c r="O829" s="467">
        <f t="shared" si="50"/>
        <v>0</v>
      </c>
    </row>
    <row r="830" spans="1:15">
      <c r="A830" s="187">
        <v>355</v>
      </c>
      <c r="B830" s="395">
        <v>200</v>
      </c>
      <c r="C830" s="186">
        <v>102</v>
      </c>
      <c r="D830" s="186">
        <v>0</v>
      </c>
      <c r="E830" s="186">
        <v>0</v>
      </c>
      <c r="F830" s="186">
        <v>0</v>
      </c>
      <c r="G830" s="421" t="s">
        <v>3064</v>
      </c>
      <c r="H830" s="402" t="s">
        <v>1290</v>
      </c>
      <c r="I830" s="395"/>
      <c r="J830" s="395"/>
      <c r="K830" s="415">
        <f t="shared" si="47"/>
        <v>0</v>
      </c>
      <c r="L830" s="415">
        <v>0</v>
      </c>
      <c r="M830" s="415"/>
      <c r="N830" s="415">
        <v>0</v>
      </c>
      <c r="O830" s="467">
        <f t="shared" si="50"/>
        <v>0</v>
      </c>
    </row>
    <row r="831" spans="1:15">
      <c r="A831" s="187">
        <v>355</v>
      </c>
      <c r="B831" s="395">
        <v>200</v>
      </c>
      <c r="C831" s="186">
        <v>103</v>
      </c>
      <c r="D831" s="186">
        <v>0</v>
      </c>
      <c r="E831" s="186">
        <v>0</v>
      </c>
      <c r="F831" s="186">
        <v>0</v>
      </c>
      <c r="G831" s="421" t="s">
        <v>3065</v>
      </c>
      <c r="H831" s="402" t="s">
        <v>1291</v>
      </c>
      <c r="I831" s="395"/>
      <c r="J831" s="395"/>
      <c r="K831" s="415">
        <f t="shared" si="47"/>
        <v>0</v>
      </c>
      <c r="L831" s="415">
        <v>0</v>
      </c>
      <c r="M831" s="415"/>
      <c r="N831" s="415">
        <v>0</v>
      </c>
      <c r="O831" s="467">
        <f t="shared" si="50"/>
        <v>0</v>
      </c>
    </row>
    <row r="832" spans="1:15" ht="25.5">
      <c r="A832" s="187">
        <v>355</v>
      </c>
      <c r="B832" s="395">
        <v>200</v>
      </c>
      <c r="C832" s="186">
        <v>200</v>
      </c>
      <c r="D832" s="186">
        <v>0</v>
      </c>
      <c r="E832" s="186">
        <v>0</v>
      </c>
      <c r="F832" s="186">
        <v>0</v>
      </c>
      <c r="G832" s="421" t="s">
        <v>3066</v>
      </c>
      <c r="H832" s="402" t="s">
        <v>1292</v>
      </c>
      <c r="I832" s="395"/>
      <c r="J832" s="395"/>
      <c r="K832" s="415">
        <f t="shared" si="47"/>
        <v>0</v>
      </c>
      <c r="L832" s="415">
        <v>0</v>
      </c>
      <c r="M832" s="415"/>
      <c r="N832" s="415">
        <v>0</v>
      </c>
      <c r="O832" s="467">
        <f t="shared" si="50"/>
        <v>0</v>
      </c>
    </row>
    <row r="833" spans="1:15">
      <c r="A833" s="187">
        <v>355</v>
      </c>
      <c r="B833" s="395">
        <v>200</v>
      </c>
      <c r="C833" s="186">
        <v>201</v>
      </c>
      <c r="D833" s="186">
        <v>0</v>
      </c>
      <c r="E833" s="186">
        <v>0</v>
      </c>
      <c r="F833" s="186">
        <v>0</v>
      </c>
      <c r="G833" s="421" t="s">
        <v>3067</v>
      </c>
      <c r="H833" s="402" t="s">
        <v>1293</v>
      </c>
      <c r="I833" s="395"/>
      <c r="J833" s="395"/>
      <c r="K833" s="415">
        <f t="shared" si="47"/>
        <v>0</v>
      </c>
      <c r="L833" s="415">
        <v>0</v>
      </c>
      <c r="M833" s="415"/>
      <c r="N833" s="415">
        <v>0</v>
      </c>
      <c r="O833" s="467">
        <f t="shared" si="50"/>
        <v>0</v>
      </c>
    </row>
    <row r="834" spans="1:15" ht="25.5">
      <c r="A834" s="187">
        <v>355</v>
      </c>
      <c r="B834" s="395">
        <v>200</v>
      </c>
      <c r="C834" s="186">
        <v>202</v>
      </c>
      <c r="D834" s="186">
        <v>0</v>
      </c>
      <c r="E834" s="186">
        <v>0</v>
      </c>
      <c r="F834" s="186">
        <v>0</v>
      </c>
      <c r="G834" s="421" t="s">
        <v>3068</v>
      </c>
      <c r="H834" s="402" t="s">
        <v>1294</v>
      </c>
      <c r="I834" s="395"/>
      <c r="J834" s="395"/>
      <c r="K834" s="415">
        <f t="shared" si="47"/>
        <v>0</v>
      </c>
      <c r="L834" s="415">
        <v>0</v>
      </c>
      <c r="M834" s="415"/>
      <c r="N834" s="415">
        <v>0</v>
      </c>
      <c r="O834" s="467">
        <f t="shared" si="50"/>
        <v>0</v>
      </c>
    </row>
    <row r="835" spans="1:15" ht="25.5">
      <c r="A835" s="187">
        <v>355</v>
      </c>
      <c r="B835" s="395">
        <v>200</v>
      </c>
      <c r="C835" s="186">
        <v>203</v>
      </c>
      <c r="D835" s="186">
        <v>0</v>
      </c>
      <c r="E835" s="186">
        <v>0</v>
      </c>
      <c r="F835" s="186">
        <v>0</v>
      </c>
      <c r="G835" s="421" t="s">
        <v>3069</v>
      </c>
      <c r="H835" s="402" t="s">
        <v>1295</v>
      </c>
      <c r="I835" s="395"/>
      <c r="J835" s="395"/>
      <c r="K835" s="415">
        <f t="shared" si="47"/>
        <v>0</v>
      </c>
      <c r="L835" s="415">
        <v>0</v>
      </c>
      <c r="M835" s="415"/>
      <c r="N835" s="415">
        <v>0</v>
      </c>
      <c r="O835" s="467">
        <f t="shared" si="50"/>
        <v>0</v>
      </c>
    </row>
    <row r="836" spans="1:15" ht="25.5">
      <c r="A836" s="187">
        <v>355</v>
      </c>
      <c r="B836" s="395">
        <v>200</v>
      </c>
      <c r="C836" s="186">
        <v>204</v>
      </c>
      <c r="D836" s="186">
        <v>0</v>
      </c>
      <c r="E836" s="186">
        <v>0</v>
      </c>
      <c r="F836" s="186">
        <v>0</v>
      </c>
      <c r="G836" s="421" t="s">
        <v>3070</v>
      </c>
      <c r="H836" s="402" t="s">
        <v>1296</v>
      </c>
      <c r="I836" s="395"/>
      <c r="J836" s="395"/>
      <c r="K836" s="415">
        <f t="shared" si="47"/>
        <v>0</v>
      </c>
      <c r="L836" s="415">
        <v>0</v>
      </c>
      <c r="M836" s="415"/>
      <c r="N836" s="415">
        <v>0</v>
      </c>
      <c r="O836" s="467">
        <f t="shared" si="50"/>
        <v>0</v>
      </c>
    </row>
    <row r="837" spans="1:15" ht="25.5">
      <c r="A837" s="187">
        <v>355</v>
      </c>
      <c r="B837" s="395">
        <v>200</v>
      </c>
      <c r="C837" s="186">
        <v>205</v>
      </c>
      <c r="D837" s="186">
        <v>0</v>
      </c>
      <c r="E837" s="186">
        <v>0</v>
      </c>
      <c r="F837" s="186">
        <v>0</v>
      </c>
      <c r="G837" s="421" t="s">
        <v>3071</v>
      </c>
      <c r="H837" s="402" t="s">
        <v>1297</v>
      </c>
      <c r="I837" s="395"/>
      <c r="J837" s="395"/>
      <c r="K837" s="415">
        <f t="shared" si="47"/>
        <v>0</v>
      </c>
      <c r="L837" s="415">
        <v>0</v>
      </c>
      <c r="M837" s="415"/>
      <c r="N837" s="415">
        <v>0</v>
      </c>
      <c r="O837" s="467">
        <f t="shared" si="50"/>
        <v>0</v>
      </c>
    </row>
    <row r="838" spans="1:15">
      <c r="A838" s="187">
        <v>355</v>
      </c>
      <c r="B838" s="395">
        <v>200</v>
      </c>
      <c r="C838" s="186">
        <v>206</v>
      </c>
      <c r="D838" s="186">
        <v>0</v>
      </c>
      <c r="E838" s="186">
        <v>0</v>
      </c>
      <c r="F838" s="186">
        <v>0</v>
      </c>
      <c r="G838" s="421" t="s">
        <v>3072</v>
      </c>
      <c r="H838" s="402" t="s">
        <v>1298</v>
      </c>
      <c r="I838" s="395"/>
      <c r="J838" s="395"/>
      <c r="K838" s="415">
        <f t="shared" si="47"/>
        <v>0</v>
      </c>
      <c r="L838" s="415">
        <v>0</v>
      </c>
      <c r="M838" s="415"/>
      <c r="N838" s="415">
        <v>0</v>
      </c>
      <c r="O838" s="467">
        <f t="shared" si="50"/>
        <v>0</v>
      </c>
    </row>
    <row r="839" spans="1:15" ht="25.5">
      <c r="A839" s="187">
        <v>355</v>
      </c>
      <c r="B839" s="395">
        <v>200</v>
      </c>
      <c r="C839" s="186">
        <v>207</v>
      </c>
      <c r="D839" s="186">
        <v>0</v>
      </c>
      <c r="E839" s="186">
        <v>0</v>
      </c>
      <c r="F839" s="186">
        <v>0</v>
      </c>
      <c r="G839" s="421" t="s">
        <v>3073</v>
      </c>
      <c r="H839" s="402" t="s">
        <v>1299</v>
      </c>
      <c r="I839" s="395"/>
      <c r="J839" s="395"/>
      <c r="K839" s="415">
        <f t="shared" ref="K839:K902" si="51">+L839+M839</f>
        <v>0</v>
      </c>
      <c r="L839" s="415">
        <v>0</v>
      </c>
      <c r="M839" s="415"/>
      <c r="N839" s="415">
        <v>0</v>
      </c>
      <c r="O839" s="467">
        <f t="shared" si="50"/>
        <v>0</v>
      </c>
    </row>
    <row r="840" spans="1:15" ht="25.5">
      <c r="A840" s="187">
        <v>355</v>
      </c>
      <c r="B840" s="395">
        <v>200</v>
      </c>
      <c r="C840" s="186">
        <v>208</v>
      </c>
      <c r="D840" s="186">
        <v>0</v>
      </c>
      <c r="E840" s="186">
        <v>0</v>
      </c>
      <c r="F840" s="186">
        <v>0</v>
      </c>
      <c r="G840" s="421" t="s">
        <v>3074</v>
      </c>
      <c r="H840" s="402" t="s">
        <v>1300</v>
      </c>
      <c r="I840" s="395"/>
      <c r="J840" s="395"/>
      <c r="K840" s="415">
        <f t="shared" si="51"/>
        <v>0</v>
      </c>
      <c r="L840" s="415">
        <v>0</v>
      </c>
      <c r="M840" s="415"/>
      <c r="N840" s="415">
        <v>0</v>
      </c>
      <c r="O840" s="467">
        <f t="shared" si="50"/>
        <v>0</v>
      </c>
    </row>
    <row r="841" spans="1:15" ht="25.5">
      <c r="A841" s="187">
        <v>355</v>
      </c>
      <c r="B841" s="395">
        <v>200</v>
      </c>
      <c r="C841" s="186">
        <v>209</v>
      </c>
      <c r="D841" s="186">
        <v>0</v>
      </c>
      <c r="E841" s="186">
        <v>0</v>
      </c>
      <c r="F841" s="186">
        <v>0</v>
      </c>
      <c r="G841" s="421" t="s">
        <v>3075</v>
      </c>
      <c r="H841" s="402" t="s">
        <v>1301</v>
      </c>
      <c r="I841" s="395"/>
      <c r="J841" s="395"/>
      <c r="K841" s="415">
        <f t="shared" si="51"/>
        <v>0</v>
      </c>
      <c r="L841" s="415">
        <v>0</v>
      </c>
      <c r="M841" s="415"/>
      <c r="N841" s="415">
        <v>0</v>
      </c>
      <c r="O841" s="467">
        <f t="shared" si="50"/>
        <v>0</v>
      </c>
    </row>
    <row r="842" spans="1:15" ht="25.5">
      <c r="A842" s="187">
        <v>355</v>
      </c>
      <c r="B842" s="395">
        <v>200</v>
      </c>
      <c r="C842" s="186">
        <v>210</v>
      </c>
      <c r="D842" s="186">
        <v>0</v>
      </c>
      <c r="E842" s="186">
        <v>0</v>
      </c>
      <c r="F842" s="186">
        <v>0</v>
      </c>
      <c r="G842" s="421" t="s">
        <v>3076</v>
      </c>
      <c r="H842" s="402" t="s">
        <v>1302</v>
      </c>
      <c r="I842" s="395"/>
      <c r="J842" s="395"/>
      <c r="K842" s="415">
        <f t="shared" si="51"/>
        <v>0</v>
      </c>
      <c r="L842" s="415">
        <v>0</v>
      </c>
      <c r="M842" s="415"/>
      <c r="N842" s="415">
        <v>0</v>
      </c>
      <c r="O842" s="467">
        <f t="shared" si="50"/>
        <v>0</v>
      </c>
    </row>
    <row r="843" spans="1:15" ht="25.5">
      <c r="A843" s="187">
        <v>355</v>
      </c>
      <c r="B843" s="395">
        <v>200</v>
      </c>
      <c r="C843" s="186">
        <v>211</v>
      </c>
      <c r="D843" s="186">
        <v>0</v>
      </c>
      <c r="E843" s="186">
        <v>0</v>
      </c>
      <c r="F843" s="186">
        <v>0</v>
      </c>
      <c r="G843" s="421" t="s">
        <v>3077</v>
      </c>
      <c r="H843" s="402" t="s">
        <v>1303</v>
      </c>
      <c r="I843" s="395"/>
      <c r="J843" s="395"/>
      <c r="K843" s="415">
        <f t="shared" si="51"/>
        <v>0</v>
      </c>
      <c r="L843" s="415">
        <v>0</v>
      </c>
      <c r="M843" s="415"/>
      <c r="N843" s="415">
        <v>0</v>
      </c>
      <c r="O843" s="467">
        <f t="shared" si="50"/>
        <v>0</v>
      </c>
    </row>
    <row r="844" spans="1:15">
      <c r="A844" s="187">
        <v>355</v>
      </c>
      <c r="B844" s="395">
        <v>200</v>
      </c>
      <c r="C844" s="186">
        <v>300</v>
      </c>
      <c r="D844" s="186">
        <v>0</v>
      </c>
      <c r="E844" s="186">
        <v>0</v>
      </c>
      <c r="F844" s="186">
        <v>0</v>
      </c>
      <c r="G844" s="421" t="s">
        <v>3078</v>
      </c>
      <c r="H844" s="402" t="s">
        <v>1304</v>
      </c>
      <c r="I844" s="395"/>
      <c r="J844" s="395"/>
      <c r="K844" s="415">
        <f t="shared" si="51"/>
        <v>0</v>
      </c>
      <c r="L844" s="415">
        <v>0</v>
      </c>
      <c r="M844" s="415"/>
      <c r="N844" s="415">
        <v>0</v>
      </c>
      <c r="O844" s="467">
        <f t="shared" si="50"/>
        <v>0</v>
      </c>
    </row>
    <row r="845" spans="1:15" ht="25.5">
      <c r="A845" s="187">
        <v>355</v>
      </c>
      <c r="B845" s="395">
        <v>200</v>
      </c>
      <c r="C845" s="186">
        <v>400</v>
      </c>
      <c r="D845" s="186">
        <v>0</v>
      </c>
      <c r="E845" s="186">
        <v>0</v>
      </c>
      <c r="F845" s="186">
        <v>0</v>
      </c>
      <c r="G845" s="421" t="s">
        <v>3079</v>
      </c>
      <c r="H845" s="402" t="s">
        <v>1305</v>
      </c>
      <c r="I845" s="395"/>
      <c r="J845" s="395"/>
      <c r="K845" s="415">
        <f t="shared" si="51"/>
        <v>0</v>
      </c>
      <c r="L845" s="415">
        <v>0</v>
      </c>
      <c r="M845" s="415"/>
      <c r="N845" s="415">
        <v>0</v>
      </c>
      <c r="O845" s="467">
        <f t="shared" si="50"/>
        <v>0</v>
      </c>
    </row>
    <row r="846" spans="1:15" ht="25.5">
      <c r="A846" s="187">
        <v>355</v>
      </c>
      <c r="B846" s="395">
        <v>200</v>
      </c>
      <c r="C846" s="186">
        <v>401</v>
      </c>
      <c r="D846" s="186">
        <v>0</v>
      </c>
      <c r="E846" s="186">
        <v>0</v>
      </c>
      <c r="F846" s="186">
        <v>0</v>
      </c>
      <c r="G846" s="421" t="s">
        <v>3080</v>
      </c>
      <c r="H846" s="402" t="s">
        <v>1306</v>
      </c>
      <c r="I846" s="395"/>
      <c r="J846" s="395"/>
      <c r="K846" s="415">
        <f t="shared" si="51"/>
        <v>0</v>
      </c>
      <c r="L846" s="415">
        <v>0</v>
      </c>
      <c r="M846" s="415"/>
      <c r="N846" s="415">
        <v>0</v>
      </c>
      <c r="O846" s="467">
        <f t="shared" si="50"/>
        <v>0</v>
      </c>
    </row>
    <row r="847" spans="1:15" ht="25.5">
      <c r="A847" s="187">
        <v>355</v>
      </c>
      <c r="B847" s="395">
        <v>200</v>
      </c>
      <c r="C847" s="186">
        <v>402</v>
      </c>
      <c r="D847" s="186">
        <v>0</v>
      </c>
      <c r="E847" s="186">
        <v>0</v>
      </c>
      <c r="F847" s="186">
        <v>0</v>
      </c>
      <c r="G847" s="421" t="s">
        <v>3081</v>
      </c>
      <c r="H847" s="402" t="s">
        <v>1307</v>
      </c>
      <c r="I847" s="395"/>
      <c r="J847" s="395"/>
      <c r="K847" s="415">
        <f t="shared" si="51"/>
        <v>0</v>
      </c>
      <c r="L847" s="415">
        <v>0</v>
      </c>
      <c r="M847" s="415"/>
      <c r="N847" s="415">
        <v>0</v>
      </c>
      <c r="O847" s="467">
        <f t="shared" si="50"/>
        <v>0</v>
      </c>
    </row>
    <row r="848" spans="1:15" ht="25.5">
      <c r="A848" s="187">
        <v>355</v>
      </c>
      <c r="B848" s="395">
        <v>200</v>
      </c>
      <c r="C848" s="186">
        <v>403</v>
      </c>
      <c r="D848" s="186">
        <v>0</v>
      </c>
      <c r="E848" s="186">
        <v>0</v>
      </c>
      <c r="F848" s="186">
        <v>0</v>
      </c>
      <c r="G848" s="421" t="s">
        <v>3082</v>
      </c>
      <c r="H848" s="402" t="s">
        <v>1308</v>
      </c>
      <c r="I848" s="395"/>
      <c r="J848" s="395"/>
      <c r="K848" s="415">
        <f t="shared" si="51"/>
        <v>0</v>
      </c>
      <c r="L848" s="415">
        <v>0</v>
      </c>
      <c r="M848" s="415"/>
      <c r="N848" s="415">
        <v>0</v>
      </c>
      <c r="O848" s="467">
        <f t="shared" si="50"/>
        <v>0</v>
      </c>
    </row>
    <row r="849" spans="1:15" ht="25.5">
      <c r="A849" s="187">
        <v>355</v>
      </c>
      <c r="B849" s="395">
        <v>200</v>
      </c>
      <c r="C849" s="186">
        <v>404</v>
      </c>
      <c r="D849" s="186">
        <v>0</v>
      </c>
      <c r="E849" s="186">
        <v>0</v>
      </c>
      <c r="F849" s="186">
        <v>0</v>
      </c>
      <c r="G849" s="421" t="s">
        <v>3083</v>
      </c>
      <c r="H849" s="402" t="s">
        <v>1309</v>
      </c>
      <c r="I849" s="395"/>
      <c r="J849" s="395"/>
      <c r="K849" s="415">
        <f t="shared" si="51"/>
        <v>0</v>
      </c>
      <c r="L849" s="415">
        <v>0</v>
      </c>
      <c r="M849" s="415"/>
      <c r="N849" s="415">
        <v>0</v>
      </c>
      <c r="O849" s="467">
        <f t="shared" si="50"/>
        <v>0</v>
      </c>
    </row>
    <row r="850" spans="1:15" ht="25.5">
      <c r="A850" s="187">
        <v>355</v>
      </c>
      <c r="B850" s="395">
        <v>200</v>
      </c>
      <c r="C850" s="186">
        <v>405</v>
      </c>
      <c r="D850" s="186">
        <v>0</v>
      </c>
      <c r="E850" s="186">
        <v>0</v>
      </c>
      <c r="F850" s="186">
        <v>0</v>
      </c>
      <c r="G850" s="421" t="s">
        <v>3084</v>
      </c>
      <c r="H850" s="402" t="s">
        <v>1310</v>
      </c>
      <c r="I850" s="395"/>
      <c r="J850" s="395"/>
      <c r="K850" s="415">
        <f t="shared" si="51"/>
        <v>0</v>
      </c>
      <c r="L850" s="415">
        <v>0</v>
      </c>
      <c r="M850" s="415"/>
      <c r="N850" s="415">
        <v>0</v>
      </c>
      <c r="O850" s="467">
        <f t="shared" si="50"/>
        <v>0</v>
      </c>
    </row>
    <row r="851" spans="1:15" ht="25.5">
      <c r="A851" s="187">
        <v>355</v>
      </c>
      <c r="B851" s="395">
        <v>200</v>
      </c>
      <c r="C851" s="186">
        <v>406</v>
      </c>
      <c r="D851" s="186">
        <v>0</v>
      </c>
      <c r="E851" s="186">
        <v>0</v>
      </c>
      <c r="F851" s="186">
        <v>0</v>
      </c>
      <c r="G851" s="421" t="s">
        <v>3085</v>
      </c>
      <c r="H851" s="402" t="s">
        <v>1311</v>
      </c>
      <c r="I851" s="395"/>
      <c r="J851" s="395"/>
      <c r="K851" s="415">
        <f t="shared" si="51"/>
        <v>0</v>
      </c>
      <c r="L851" s="415">
        <v>0</v>
      </c>
      <c r="M851" s="415"/>
      <c r="N851" s="415">
        <v>0</v>
      </c>
      <c r="O851" s="467">
        <f t="shared" si="50"/>
        <v>0</v>
      </c>
    </row>
    <row r="852" spans="1:15" ht="38.25">
      <c r="A852" s="187">
        <v>355</v>
      </c>
      <c r="B852" s="395">
        <v>200</v>
      </c>
      <c r="C852" s="186">
        <v>407</v>
      </c>
      <c r="D852" s="186">
        <v>0</v>
      </c>
      <c r="E852" s="186">
        <v>0</v>
      </c>
      <c r="F852" s="186">
        <v>0</v>
      </c>
      <c r="G852" s="421" t="s">
        <v>3086</v>
      </c>
      <c r="H852" s="402" t="s">
        <v>1312</v>
      </c>
      <c r="I852" s="395"/>
      <c r="J852" s="395"/>
      <c r="K852" s="415">
        <f t="shared" si="51"/>
        <v>0</v>
      </c>
      <c r="L852" s="415">
        <v>0</v>
      </c>
      <c r="M852" s="415"/>
      <c r="N852" s="415">
        <v>0</v>
      </c>
      <c r="O852" s="467">
        <f t="shared" si="50"/>
        <v>0</v>
      </c>
    </row>
    <row r="853" spans="1:15" ht="25.5">
      <c r="A853" s="187">
        <v>355</v>
      </c>
      <c r="B853" s="395">
        <v>200</v>
      </c>
      <c r="C853" s="186">
        <v>408</v>
      </c>
      <c r="D853" s="186">
        <v>0</v>
      </c>
      <c r="E853" s="186">
        <v>0</v>
      </c>
      <c r="F853" s="186">
        <v>0</v>
      </c>
      <c r="G853" s="421" t="s">
        <v>3087</v>
      </c>
      <c r="H853" s="402" t="s">
        <v>1313</v>
      </c>
      <c r="I853" s="395"/>
      <c r="J853" s="395"/>
      <c r="K853" s="415">
        <f t="shared" si="51"/>
        <v>0</v>
      </c>
      <c r="L853" s="415">
        <v>0</v>
      </c>
      <c r="M853" s="415"/>
      <c r="N853" s="415">
        <v>0</v>
      </c>
      <c r="O853" s="467">
        <f t="shared" si="50"/>
        <v>0</v>
      </c>
    </row>
    <row r="854" spans="1:15" ht="25.5">
      <c r="A854" s="187">
        <v>355</v>
      </c>
      <c r="B854" s="395">
        <v>200</v>
      </c>
      <c r="C854" s="186">
        <v>409</v>
      </c>
      <c r="D854" s="186">
        <v>0</v>
      </c>
      <c r="E854" s="186">
        <v>0</v>
      </c>
      <c r="F854" s="186">
        <v>0</v>
      </c>
      <c r="G854" s="421" t="s">
        <v>3088</v>
      </c>
      <c r="H854" s="402" t="s">
        <v>1314</v>
      </c>
      <c r="I854" s="395"/>
      <c r="J854" s="395"/>
      <c r="K854" s="415">
        <f t="shared" si="51"/>
        <v>0</v>
      </c>
      <c r="L854" s="415">
        <v>0</v>
      </c>
      <c r="M854" s="415"/>
      <c r="N854" s="415">
        <v>0</v>
      </c>
      <c r="O854" s="467">
        <f t="shared" si="50"/>
        <v>0</v>
      </c>
    </row>
    <row r="855" spans="1:15" ht="25.5">
      <c r="A855" s="187">
        <v>355</v>
      </c>
      <c r="B855" s="395">
        <v>200</v>
      </c>
      <c r="C855" s="186">
        <v>410</v>
      </c>
      <c r="D855" s="186">
        <v>0</v>
      </c>
      <c r="E855" s="186">
        <v>0</v>
      </c>
      <c r="F855" s="186">
        <v>0</v>
      </c>
      <c r="G855" s="421" t="s">
        <v>3089</v>
      </c>
      <c r="H855" s="402" t="s">
        <v>1315</v>
      </c>
      <c r="I855" s="395"/>
      <c r="J855" s="395"/>
      <c r="K855" s="415">
        <f t="shared" si="51"/>
        <v>0</v>
      </c>
      <c r="L855" s="415">
        <v>0</v>
      </c>
      <c r="M855" s="415"/>
      <c r="N855" s="415">
        <v>0</v>
      </c>
      <c r="O855" s="467">
        <f t="shared" si="50"/>
        <v>0</v>
      </c>
    </row>
    <row r="856" spans="1:15" ht="25.5">
      <c r="A856" s="187">
        <v>355</v>
      </c>
      <c r="B856" s="395">
        <v>200</v>
      </c>
      <c r="C856" s="186">
        <v>411</v>
      </c>
      <c r="D856" s="186">
        <v>0</v>
      </c>
      <c r="E856" s="186">
        <v>0</v>
      </c>
      <c r="F856" s="186">
        <v>0</v>
      </c>
      <c r="G856" s="421" t="s">
        <v>3090</v>
      </c>
      <c r="H856" s="402" t="s">
        <v>1316</v>
      </c>
      <c r="I856" s="395"/>
      <c r="J856" s="395"/>
      <c r="K856" s="415">
        <f t="shared" si="51"/>
        <v>0</v>
      </c>
      <c r="L856" s="415">
        <v>0</v>
      </c>
      <c r="M856" s="415"/>
      <c r="N856" s="415">
        <v>0</v>
      </c>
      <c r="O856" s="467">
        <f t="shared" si="50"/>
        <v>0</v>
      </c>
    </row>
    <row r="857" spans="1:15" ht="25.5">
      <c r="A857" s="187">
        <v>355</v>
      </c>
      <c r="B857" s="395">
        <v>200</v>
      </c>
      <c r="C857" s="186">
        <v>412</v>
      </c>
      <c r="D857" s="186">
        <v>0</v>
      </c>
      <c r="E857" s="186">
        <v>0</v>
      </c>
      <c r="F857" s="186">
        <v>0</v>
      </c>
      <c r="G857" s="421" t="s">
        <v>3091</v>
      </c>
      <c r="H857" s="402" t="s">
        <v>1317</v>
      </c>
      <c r="I857" s="395"/>
      <c r="J857" s="395"/>
      <c r="K857" s="415">
        <f t="shared" si="51"/>
        <v>0</v>
      </c>
      <c r="L857" s="415">
        <v>0</v>
      </c>
      <c r="M857" s="415"/>
      <c r="N857" s="415">
        <v>0</v>
      </c>
      <c r="O857" s="467">
        <f t="shared" si="50"/>
        <v>0</v>
      </c>
    </row>
    <row r="858" spans="1:15" ht="25.5">
      <c r="A858" s="187">
        <v>355</v>
      </c>
      <c r="B858" s="395">
        <v>200</v>
      </c>
      <c r="C858" s="186">
        <v>413</v>
      </c>
      <c r="D858" s="186">
        <v>0</v>
      </c>
      <c r="E858" s="186">
        <v>0</v>
      </c>
      <c r="F858" s="186">
        <v>0</v>
      </c>
      <c r="G858" s="421" t="s">
        <v>3092</v>
      </c>
      <c r="H858" s="402" t="s">
        <v>1318</v>
      </c>
      <c r="I858" s="395"/>
      <c r="J858" s="395"/>
      <c r="K858" s="415">
        <f t="shared" si="51"/>
        <v>0</v>
      </c>
      <c r="L858" s="415">
        <v>0</v>
      </c>
      <c r="M858" s="415"/>
      <c r="N858" s="415">
        <v>0</v>
      </c>
      <c r="O858" s="467">
        <f t="shared" si="50"/>
        <v>0</v>
      </c>
    </row>
    <row r="859" spans="1:15" ht="38.25">
      <c r="A859" s="187">
        <v>355</v>
      </c>
      <c r="B859" s="395">
        <v>200</v>
      </c>
      <c r="C859" s="186">
        <v>414</v>
      </c>
      <c r="D859" s="186">
        <v>0</v>
      </c>
      <c r="E859" s="186">
        <v>0</v>
      </c>
      <c r="F859" s="186">
        <v>0</v>
      </c>
      <c r="G859" s="421" t="s">
        <v>3093</v>
      </c>
      <c r="H859" s="402" t="s">
        <v>1319</v>
      </c>
      <c r="I859" s="395"/>
      <c r="J859" s="395"/>
      <c r="K859" s="415">
        <f t="shared" si="51"/>
        <v>0</v>
      </c>
      <c r="L859" s="415">
        <v>0</v>
      </c>
      <c r="M859" s="415"/>
      <c r="N859" s="415">
        <v>0</v>
      </c>
      <c r="O859" s="467">
        <f t="shared" si="50"/>
        <v>0</v>
      </c>
    </row>
    <row r="860" spans="1:15">
      <c r="A860" s="187">
        <v>355</v>
      </c>
      <c r="B860" s="395">
        <v>200</v>
      </c>
      <c r="C860" s="186">
        <v>415</v>
      </c>
      <c r="D860" s="186">
        <v>0</v>
      </c>
      <c r="E860" s="186">
        <v>0</v>
      </c>
      <c r="F860" s="186">
        <v>0</v>
      </c>
      <c r="G860" s="421" t="s">
        <v>3094</v>
      </c>
      <c r="H860" s="402" t="s">
        <v>1320</v>
      </c>
      <c r="I860" s="395"/>
      <c r="J860" s="395"/>
      <c r="K860" s="415">
        <f t="shared" si="51"/>
        <v>0</v>
      </c>
      <c r="L860" s="415">
        <v>0</v>
      </c>
      <c r="M860" s="415"/>
      <c r="N860" s="415">
        <v>0</v>
      </c>
      <c r="O860" s="467">
        <f t="shared" si="50"/>
        <v>0</v>
      </c>
    </row>
    <row r="861" spans="1:15" ht="25.5">
      <c r="A861" s="187">
        <v>355</v>
      </c>
      <c r="B861" s="395">
        <v>200</v>
      </c>
      <c r="C861" s="186">
        <v>416</v>
      </c>
      <c r="D861" s="186">
        <v>0</v>
      </c>
      <c r="E861" s="186">
        <v>0</v>
      </c>
      <c r="F861" s="186">
        <v>0</v>
      </c>
      <c r="G861" s="421" t="s">
        <v>3095</v>
      </c>
      <c r="H861" s="402" t="s">
        <v>1321</v>
      </c>
      <c r="I861" s="395"/>
      <c r="J861" s="395"/>
      <c r="K861" s="415">
        <f t="shared" si="51"/>
        <v>0</v>
      </c>
      <c r="L861" s="415">
        <v>0</v>
      </c>
      <c r="M861" s="415"/>
      <c r="N861" s="415">
        <v>0</v>
      </c>
      <c r="O861" s="467">
        <f t="shared" si="50"/>
        <v>0</v>
      </c>
    </row>
    <row r="862" spans="1:15" ht="25.5">
      <c r="A862" s="187">
        <v>355</v>
      </c>
      <c r="B862" s="395">
        <v>200</v>
      </c>
      <c r="C862" s="186">
        <v>500</v>
      </c>
      <c r="D862" s="186">
        <v>0</v>
      </c>
      <c r="E862" s="186">
        <v>0</v>
      </c>
      <c r="F862" s="186">
        <v>0</v>
      </c>
      <c r="G862" s="421" t="s">
        <v>3096</v>
      </c>
      <c r="H862" s="402" t="s">
        <v>1322</v>
      </c>
      <c r="I862" s="395"/>
      <c r="J862" s="395"/>
      <c r="K862" s="415">
        <f t="shared" si="51"/>
        <v>0</v>
      </c>
      <c r="L862" s="415">
        <v>0</v>
      </c>
      <c r="M862" s="415"/>
      <c r="N862" s="415">
        <v>0</v>
      </c>
      <c r="O862" s="467">
        <f t="shared" si="50"/>
        <v>0</v>
      </c>
    </row>
    <row r="863" spans="1:15" ht="25.5">
      <c r="A863" s="187">
        <v>355</v>
      </c>
      <c r="B863" s="395">
        <v>200</v>
      </c>
      <c r="C863" s="186">
        <v>600</v>
      </c>
      <c r="D863" s="186">
        <v>0</v>
      </c>
      <c r="E863" s="186">
        <v>0</v>
      </c>
      <c r="F863" s="186">
        <v>0</v>
      </c>
      <c r="G863" s="421" t="s">
        <v>3097</v>
      </c>
      <c r="H863" s="402" t="s">
        <v>1323</v>
      </c>
      <c r="I863" s="395"/>
      <c r="J863" s="395"/>
      <c r="K863" s="415">
        <f t="shared" si="51"/>
        <v>0</v>
      </c>
      <c r="L863" s="415">
        <v>0</v>
      </c>
      <c r="M863" s="415"/>
      <c r="N863" s="415">
        <v>0</v>
      </c>
      <c r="O863" s="467">
        <f t="shared" si="50"/>
        <v>0</v>
      </c>
    </row>
    <row r="864" spans="1:15" ht="25.5">
      <c r="A864" s="187">
        <v>355</v>
      </c>
      <c r="B864" s="395">
        <v>200</v>
      </c>
      <c r="C864" s="186">
        <v>601</v>
      </c>
      <c r="D864" s="186">
        <v>0</v>
      </c>
      <c r="E864" s="186">
        <v>0</v>
      </c>
      <c r="F864" s="186">
        <v>0</v>
      </c>
      <c r="G864" s="421" t="s">
        <v>3098</v>
      </c>
      <c r="H864" s="402" t="s">
        <v>1324</v>
      </c>
      <c r="I864" s="395"/>
      <c r="J864" s="395"/>
      <c r="K864" s="415">
        <f t="shared" si="51"/>
        <v>0</v>
      </c>
      <c r="L864" s="415">
        <v>0</v>
      </c>
      <c r="M864" s="415"/>
      <c r="N864" s="415">
        <v>0</v>
      </c>
      <c r="O864" s="467">
        <f t="shared" si="50"/>
        <v>0</v>
      </c>
    </row>
    <row r="865" spans="1:15" ht="25.5">
      <c r="A865" s="187">
        <v>355</v>
      </c>
      <c r="B865" s="395">
        <v>200</v>
      </c>
      <c r="C865" s="186">
        <v>602</v>
      </c>
      <c r="D865" s="186">
        <v>0</v>
      </c>
      <c r="E865" s="186">
        <v>0</v>
      </c>
      <c r="F865" s="186">
        <v>0</v>
      </c>
      <c r="G865" s="421" t="s">
        <v>3099</v>
      </c>
      <c r="H865" s="402" t="s">
        <v>1325</v>
      </c>
      <c r="I865" s="395"/>
      <c r="J865" s="395"/>
      <c r="K865" s="415">
        <f t="shared" si="51"/>
        <v>0</v>
      </c>
      <c r="L865" s="415">
        <v>0</v>
      </c>
      <c r="M865" s="415"/>
      <c r="N865" s="415">
        <v>124983.4</v>
      </c>
      <c r="O865" s="467">
        <f t="shared" si="50"/>
        <v>-124983.4</v>
      </c>
    </row>
    <row r="866" spans="1:15">
      <c r="A866" s="187">
        <v>355</v>
      </c>
      <c r="B866" s="395">
        <v>200</v>
      </c>
      <c r="C866" s="186">
        <v>603</v>
      </c>
      <c r="D866" s="186">
        <v>0</v>
      </c>
      <c r="E866" s="186">
        <v>0</v>
      </c>
      <c r="F866" s="186">
        <v>0</v>
      </c>
      <c r="G866" s="421" t="s">
        <v>3100</v>
      </c>
      <c r="H866" s="402" t="s">
        <v>1326</v>
      </c>
      <c r="I866" s="395"/>
      <c r="J866" s="395"/>
      <c r="K866" s="415">
        <f t="shared" si="51"/>
        <v>0</v>
      </c>
      <c r="L866" s="415">
        <v>0</v>
      </c>
      <c r="M866" s="415"/>
      <c r="N866" s="415">
        <v>0</v>
      </c>
      <c r="O866" s="467">
        <f t="shared" si="50"/>
        <v>0</v>
      </c>
    </row>
    <row r="867" spans="1:15">
      <c r="A867" s="187">
        <v>355</v>
      </c>
      <c r="B867" s="395">
        <v>200</v>
      </c>
      <c r="C867" s="186">
        <v>700</v>
      </c>
      <c r="D867" s="186">
        <v>0</v>
      </c>
      <c r="E867" s="186">
        <v>0</v>
      </c>
      <c r="F867" s="186">
        <v>0</v>
      </c>
      <c r="G867" s="421" t="s">
        <v>3101</v>
      </c>
      <c r="H867" s="402" t="s">
        <v>1327</v>
      </c>
      <c r="I867" s="395"/>
      <c r="J867" s="395"/>
      <c r="K867" s="415">
        <f t="shared" si="51"/>
        <v>0</v>
      </c>
      <c r="L867" s="415">
        <v>0</v>
      </c>
      <c r="M867" s="415"/>
      <c r="N867" s="415">
        <v>0</v>
      </c>
      <c r="O867" s="467">
        <f t="shared" si="50"/>
        <v>0</v>
      </c>
    </row>
    <row r="868" spans="1:15">
      <c r="A868" s="187">
        <v>355</v>
      </c>
      <c r="B868" s="395">
        <v>200</v>
      </c>
      <c r="C868" s="186">
        <v>701</v>
      </c>
      <c r="D868" s="186">
        <v>0</v>
      </c>
      <c r="E868" s="186">
        <v>0</v>
      </c>
      <c r="F868" s="186">
        <v>0</v>
      </c>
      <c r="G868" s="421" t="s">
        <v>3102</v>
      </c>
      <c r="H868" s="402" t="s">
        <v>1328</v>
      </c>
      <c r="I868" s="395"/>
      <c r="J868" s="395"/>
      <c r="K868" s="415">
        <f t="shared" si="51"/>
        <v>0</v>
      </c>
      <c r="L868" s="415">
        <v>0</v>
      </c>
      <c r="M868" s="415"/>
      <c r="N868" s="415">
        <v>0</v>
      </c>
      <c r="O868" s="467">
        <f t="shared" si="50"/>
        <v>0</v>
      </c>
    </row>
    <row r="869" spans="1:15">
      <c r="A869" s="187">
        <v>355</v>
      </c>
      <c r="B869" s="395">
        <v>200</v>
      </c>
      <c r="C869" s="186">
        <v>702</v>
      </c>
      <c r="D869" s="186">
        <v>0</v>
      </c>
      <c r="E869" s="186">
        <v>0</v>
      </c>
      <c r="F869" s="186">
        <v>0</v>
      </c>
      <c r="G869" s="421" t="s">
        <v>3103</v>
      </c>
      <c r="H869" s="402" t="s">
        <v>1329</v>
      </c>
      <c r="I869" s="395"/>
      <c r="J869" s="395"/>
      <c r="K869" s="415">
        <f t="shared" si="51"/>
        <v>0</v>
      </c>
      <c r="L869" s="415">
        <v>0</v>
      </c>
      <c r="M869" s="415"/>
      <c r="N869" s="415">
        <v>0</v>
      </c>
      <c r="O869" s="467">
        <f t="shared" si="50"/>
        <v>0</v>
      </c>
    </row>
    <row r="870" spans="1:15">
      <c r="A870" s="187">
        <v>355</v>
      </c>
      <c r="B870" s="395">
        <v>200</v>
      </c>
      <c r="C870" s="186">
        <v>900</v>
      </c>
      <c r="D870" s="186">
        <v>0</v>
      </c>
      <c r="E870" s="186">
        <v>0</v>
      </c>
      <c r="F870" s="186">
        <v>0</v>
      </c>
      <c r="G870" s="421" t="s">
        <v>3104</v>
      </c>
      <c r="H870" s="402" t="s">
        <v>1330</v>
      </c>
      <c r="I870" s="395"/>
      <c r="J870" s="395"/>
      <c r="K870" s="415">
        <f t="shared" si="51"/>
        <v>0</v>
      </c>
      <c r="L870" s="415">
        <v>0</v>
      </c>
      <c r="M870" s="415"/>
      <c r="N870" s="415">
        <v>0</v>
      </c>
      <c r="O870" s="467">
        <f t="shared" si="50"/>
        <v>0</v>
      </c>
    </row>
    <row r="871" spans="1:15">
      <c r="A871" s="187">
        <v>355</v>
      </c>
      <c r="B871" s="395">
        <v>200</v>
      </c>
      <c r="C871" s="186">
        <v>901</v>
      </c>
      <c r="D871" s="186">
        <v>0</v>
      </c>
      <c r="E871" s="186">
        <v>0</v>
      </c>
      <c r="F871" s="186">
        <v>0</v>
      </c>
      <c r="G871" s="421" t="s">
        <v>3105</v>
      </c>
      <c r="H871" s="402" t="s">
        <v>1331</v>
      </c>
      <c r="I871" s="395"/>
      <c r="J871" s="395"/>
      <c r="K871" s="415">
        <f t="shared" si="51"/>
        <v>0</v>
      </c>
      <c r="L871" s="415">
        <v>0</v>
      </c>
      <c r="M871" s="415"/>
      <c r="N871" s="415">
        <v>0</v>
      </c>
      <c r="O871" s="467">
        <f t="shared" si="50"/>
        <v>0</v>
      </c>
    </row>
    <row r="872" spans="1:15">
      <c r="A872" s="187">
        <v>355</v>
      </c>
      <c r="B872" s="395">
        <v>200</v>
      </c>
      <c r="C872" s="186">
        <v>902</v>
      </c>
      <c r="D872" s="186">
        <v>0</v>
      </c>
      <c r="E872" s="186">
        <v>0</v>
      </c>
      <c r="F872" s="186">
        <v>0</v>
      </c>
      <c r="G872" s="421" t="s">
        <v>3106</v>
      </c>
      <c r="H872" s="402" t="s">
        <v>1332</v>
      </c>
      <c r="I872" s="395"/>
      <c r="J872" s="395"/>
      <c r="K872" s="415">
        <f t="shared" si="51"/>
        <v>0</v>
      </c>
      <c r="L872" s="415">
        <v>0</v>
      </c>
      <c r="M872" s="415"/>
      <c r="N872" s="415">
        <v>0</v>
      </c>
      <c r="O872" s="467">
        <f t="shared" si="50"/>
        <v>0</v>
      </c>
    </row>
    <row r="873" spans="1:15" ht="25.5">
      <c r="A873" s="187">
        <v>355</v>
      </c>
      <c r="B873" s="395">
        <v>200</v>
      </c>
      <c r="C873" s="186">
        <v>903</v>
      </c>
      <c r="D873" s="186">
        <v>0</v>
      </c>
      <c r="E873" s="186">
        <v>0</v>
      </c>
      <c r="F873" s="186">
        <v>0</v>
      </c>
      <c r="G873" s="421" t="s">
        <v>3107</v>
      </c>
      <c r="H873" s="402" t="s">
        <v>1333</v>
      </c>
      <c r="I873" s="395"/>
      <c r="J873" s="395"/>
      <c r="K873" s="415">
        <f t="shared" si="51"/>
        <v>0</v>
      </c>
      <c r="L873" s="415">
        <v>0</v>
      </c>
      <c r="M873" s="415"/>
      <c r="N873" s="415">
        <v>0</v>
      </c>
      <c r="O873" s="467">
        <f t="shared" si="50"/>
        <v>0</v>
      </c>
    </row>
    <row r="874" spans="1:15">
      <c r="A874" s="187">
        <v>355</v>
      </c>
      <c r="B874" s="395">
        <v>200</v>
      </c>
      <c r="C874" s="186">
        <v>990</v>
      </c>
      <c r="D874" s="186">
        <v>0</v>
      </c>
      <c r="E874" s="186">
        <v>0</v>
      </c>
      <c r="F874" s="186">
        <v>0</v>
      </c>
      <c r="G874" s="421" t="s">
        <v>3108</v>
      </c>
      <c r="H874" s="402" t="s">
        <v>1334</v>
      </c>
      <c r="I874" s="395"/>
      <c r="J874" s="395"/>
      <c r="K874" s="415">
        <f t="shared" si="51"/>
        <v>0</v>
      </c>
      <c r="L874" s="415">
        <v>0</v>
      </c>
      <c r="M874" s="415"/>
      <c r="N874" s="415">
        <v>85480</v>
      </c>
      <c r="O874" s="467">
        <f t="shared" si="50"/>
        <v>-85480</v>
      </c>
    </row>
    <row r="875" spans="1:15">
      <c r="A875" s="184">
        <v>360</v>
      </c>
      <c r="B875" s="57">
        <v>0</v>
      </c>
      <c r="C875" s="57">
        <v>0</v>
      </c>
      <c r="D875" s="57">
        <v>0</v>
      </c>
      <c r="E875" s="57">
        <v>0</v>
      </c>
      <c r="F875" s="57">
        <v>0</v>
      </c>
      <c r="G875" s="413">
        <v>360</v>
      </c>
      <c r="H875" s="413" t="s">
        <v>74</v>
      </c>
      <c r="I875" s="57" t="s">
        <v>1335</v>
      </c>
      <c r="J875" s="57"/>
      <c r="K875" s="409">
        <f t="shared" si="51"/>
        <v>0</v>
      </c>
      <c r="L875" s="409">
        <v>0</v>
      </c>
      <c r="M875" s="409"/>
      <c r="N875" s="409">
        <v>0</v>
      </c>
      <c r="O875" s="465"/>
    </row>
    <row r="876" spans="1:15">
      <c r="A876" s="187">
        <v>360</v>
      </c>
      <c r="B876" s="186">
        <v>100</v>
      </c>
      <c r="C876" s="186">
        <v>0</v>
      </c>
      <c r="D876" s="186">
        <v>0</v>
      </c>
      <c r="E876" s="186">
        <v>0</v>
      </c>
      <c r="F876" s="186">
        <v>0</v>
      </c>
      <c r="G876" s="402" t="s">
        <v>3109</v>
      </c>
      <c r="H876" s="402" t="s">
        <v>1336</v>
      </c>
      <c r="I876" s="395" t="s">
        <v>1337</v>
      </c>
      <c r="J876" s="394"/>
      <c r="K876" s="409">
        <f t="shared" si="51"/>
        <v>0</v>
      </c>
      <c r="L876" s="409">
        <v>0</v>
      </c>
      <c r="M876" s="409"/>
      <c r="N876" s="409">
        <v>0</v>
      </c>
      <c r="O876" s="465"/>
    </row>
    <row r="877" spans="1:15">
      <c r="A877" s="187">
        <v>360</v>
      </c>
      <c r="B877" s="186">
        <v>100</v>
      </c>
      <c r="C877" s="186">
        <v>10</v>
      </c>
      <c r="D877" s="186">
        <v>0</v>
      </c>
      <c r="E877" s="186">
        <v>0</v>
      </c>
      <c r="F877" s="186">
        <v>0</v>
      </c>
      <c r="G877" s="402" t="s">
        <v>3110</v>
      </c>
      <c r="H877" s="402" t="s">
        <v>540</v>
      </c>
      <c r="I877" s="395" t="s">
        <v>1338</v>
      </c>
      <c r="J877" s="395"/>
      <c r="K877" s="408">
        <f t="shared" si="51"/>
        <v>0</v>
      </c>
      <c r="L877" s="408">
        <v>0</v>
      </c>
      <c r="M877" s="408"/>
      <c r="N877" s="408">
        <v>0</v>
      </c>
      <c r="O877" s="464">
        <f t="shared" ref="O877:O884" si="52">+K877-N877</f>
        <v>0</v>
      </c>
    </row>
    <row r="878" spans="1:15">
      <c r="A878" s="187">
        <v>360</v>
      </c>
      <c r="B878" s="186">
        <v>100</v>
      </c>
      <c r="C878" s="186">
        <v>20</v>
      </c>
      <c r="D878" s="186">
        <v>0</v>
      </c>
      <c r="E878" s="186">
        <v>0</v>
      </c>
      <c r="F878" s="186">
        <v>0</v>
      </c>
      <c r="G878" s="402" t="s">
        <v>3111</v>
      </c>
      <c r="H878" s="402" t="s">
        <v>557</v>
      </c>
      <c r="I878" s="395" t="s">
        <v>1339</v>
      </c>
      <c r="J878" s="395"/>
      <c r="K878" s="408">
        <f t="shared" si="51"/>
        <v>0</v>
      </c>
      <c r="L878" s="408">
        <v>0</v>
      </c>
      <c r="M878" s="408"/>
      <c r="N878" s="408">
        <v>0</v>
      </c>
      <c r="O878" s="464">
        <f t="shared" si="52"/>
        <v>0</v>
      </c>
    </row>
    <row r="879" spans="1:15">
      <c r="A879" s="187">
        <v>360</v>
      </c>
      <c r="B879" s="186">
        <v>100</v>
      </c>
      <c r="C879" s="186">
        <v>30</v>
      </c>
      <c r="D879" s="186">
        <v>0</v>
      </c>
      <c r="E879" s="186">
        <v>0</v>
      </c>
      <c r="F879" s="186">
        <v>0</v>
      </c>
      <c r="G879" s="402" t="s">
        <v>3112</v>
      </c>
      <c r="H879" s="402" t="s">
        <v>565</v>
      </c>
      <c r="I879" s="395" t="s">
        <v>1340</v>
      </c>
      <c r="J879" s="395"/>
      <c r="K879" s="408">
        <f t="shared" si="51"/>
        <v>0</v>
      </c>
      <c r="L879" s="408">
        <v>0</v>
      </c>
      <c r="M879" s="408"/>
      <c r="N879" s="408">
        <v>0</v>
      </c>
      <c r="O879" s="464">
        <f t="shared" si="52"/>
        <v>0</v>
      </c>
    </row>
    <row r="880" spans="1:15">
      <c r="A880" s="187">
        <v>360</v>
      </c>
      <c r="B880" s="186">
        <v>100</v>
      </c>
      <c r="C880" s="186">
        <v>40</v>
      </c>
      <c r="D880" s="186">
        <v>0</v>
      </c>
      <c r="E880" s="186">
        <v>0</v>
      </c>
      <c r="F880" s="186">
        <v>0</v>
      </c>
      <c r="G880" s="402" t="s">
        <v>3113</v>
      </c>
      <c r="H880" s="402" t="s">
        <v>573</v>
      </c>
      <c r="I880" s="395" t="s">
        <v>1341</v>
      </c>
      <c r="J880" s="395"/>
      <c r="K880" s="408">
        <f t="shared" si="51"/>
        <v>0</v>
      </c>
      <c r="L880" s="408">
        <v>0</v>
      </c>
      <c r="M880" s="408"/>
      <c r="N880" s="408">
        <v>0</v>
      </c>
      <c r="O880" s="464">
        <f t="shared" si="52"/>
        <v>0</v>
      </c>
    </row>
    <row r="881" spans="1:15">
      <c r="A881" s="187">
        <v>360</v>
      </c>
      <c r="B881" s="186">
        <v>100</v>
      </c>
      <c r="C881" s="186">
        <v>50</v>
      </c>
      <c r="D881" s="186">
        <v>0</v>
      </c>
      <c r="E881" s="186">
        <v>0</v>
      </c>
      <c r="F881" s="186">
        <v>0</v>
      </c>
      <c r="G881" s="402" t="s">
        <v>3114</v>
      </c>
      <c r="H881" s="402" t="s">
        <v>575</v>
      </c>
      <c r="I881" s="395" t="s">
        <v>1342</v>
      </c>
      <c r="J881" s="395"/>
      <c r="K881" s="408">
        <f t="shared" si="51"/>
        <v>0</v>
      </c>
      <c r="L881" s="408">
        <v>0</v>
      </c>
      <c r="M881" s="408"/>
      <c r="N881" s="408">
        <v>0</v>
      </c>
      <c r="O881" s="464">
        <f t="shared" si="52"/>
        <v>0</v>
      </c>
    </row>
    <row r="882" spans="1:15">
      <c r="A882" s="187">
        <v>360</v>
      </c>
      <c r="B882" s="186">
        <v>100</v>
      </c>
      <c r="C882" s="186">
        <v>60</v>
      </c>
      <c r="D882" s="186">
        <v>0</v>
      </c>
      <c r="E882" s="186">
        <v>0</v>
      </c>
      <c r="F882" s="186">
        <v>0</v>
      </c>
      <c r="G882" s="402" t="s">
        <v>3115</v>
      </c>
      <c r="H882" s="402" t="s">
        <v>577</v>
      </c>
      <c r="I882" s="395" t="s">
        <v>1343</v>
      </c>
      <c r="J882" s="395"/>
      <c r="K882" s="408">
        <f t="shared" si="51"/>
        <v>0</v>
      </c>
      <c r="L882" s="408">
        <v>0</v>
      </c>
      <c r="M882" s="408"/>
      <c r="N882" s="408">
        <v>0</v>
      </c>
      <c r="O882" s="464">
        <f t="shared" si="52"/>
        <v>0</v>
      </c>
    </row>
    <row r="883" spans="1:15">
      <c r="A883" s="187">
        <v>360</v>
      </c>
      <c r="B883" s="186">
        <v>100</v>
      </c>
      <c r="C883" s="186">
        <v>70</v>
      </c>
      <c r="D883" s="186">
        <v>0</v>
      </c>
      <c r="E883" s="186">
        <v>0</v>
      </c>
      <c r="F883" s="186">
        <v>0</v>
      </c>
      <c r="G883" s="402" t="s">
        <v>3116</v>
      </c>
      <c r="H883" s="402" t="s">
        <v>579</v>
      </c>
      <c r="I883" s="395" t="s">
        <v>1344</v>
      </c>
      <c r="J883" s="395"/>
      <c r="K883" s="408">
        <f t="shared" si="51"/>
        <v>0</v>
      </c>
      <c r="L883" s="408">
        <v>0</v>
      </c>
      <c r="M883" s="408"/>
      <c r="N883" s="408">
        <v>0</v>
      </c>
      <c r="O883" s="464">
        <f t="shared" si="52"/>
        <v>0</v>
      </c>
    </row>
    <row r="884" spans="1:15">
      <c r="A884" s="187">
        <v>360</v>
      </c>
      <c r="B884" s="186">
        <v>100</v>
      </c>
      <c r="C884" s="186">
        <v>80</v>
      </c>
      <c r="D884" s="186">
        <v>0</v>
      </c>
      <c r="E884" s="186">
        <v>0</v>
      </c>
      <c r="F884" s="186">
        <v>0</v>
      </c>
      <c r="G884" s="402" t="s">
        <v>3117</v>
      </c>
      <c r="H884" s="402" t="s">
        <v>591</v>
      </c>
      <c r="I884" s="395" t="s">
        <v>1345</v>
      </c>
      <c r="J884" s="395"/>
      <c r="K884" s="408">
        <f t="shared" si="51"/>
        <v>0</v>
      </c>
      <c r="L884" s="408">
        <v>0</v>
      </c>
      <c r="M884" s="408"/>
      <c r="N884" s="408">
        <v>0</v>
      </c>
      <c r="O884" s="464">
        <f t="shared" si="52"/>
        <v>0</v>
      </c>
    </row>
    <row r="885" spans="1:15">
      <c r="A885" s="187">
        <v>360</v>
      </c>
      <c r="B885" s="186">
        <v>200</v>
      </c>
      <c r="C885" s="186">
        <v>0</v>
      </c>
      <c r="D885" s="186">
        <v>0</v>
      </c>
      <c r="E885" s="186">
        <v>0</v>
      </c>
      <c r="F885" s="186">
        <v>0</v>
      </c>
      <c r="G885" s="402" t="s">
        <v>3118</v>
      </c>
      <c r="H885" s="402" t="s">
        <v>1346</v>
      </c>
      <c r="I885" s="395" t="s">
        <v>1347</v>
      </c>
      <c r="J885" s="394"/>
      <c r="K885" s="409">
        <f t="shared" si="51"/>
        <v>0</v>
      </c>
      <c r="L885" s="409">
        <v>0</v>
      </c>
      <c r="M885" s="409"/>
      <c r="N885" s="409">
        <v>0</v>
      </c>
      <c r="O885" s="465"/>
    </row>
    <row r="886" spans="1:15">
      <c r="A886" s="187">
        <v>360</v>
      </c>
      <c r="B886" s="186">
        <v>200</v>
      </c>
      <c r="C886" s="186">
        <v>10</v>
      </c>
      <c r="D886" s="397">
        <v>0</v>
      </c>
      <c r="E886" s="397">
        <v>0</v>
      </c>
      <c r="F886" s="397">
        <v>0</v>
      </c>
      <c r="G886" s="419" t="s">
        <v>3119</v>
      </c>
      <c r="H886" s="419" t="s">
        <v>595</v>
      </c>
      <c r="I886" s="395" t="s">
        <v>1348</v>
      </c>
      <c r="J886" s="394"/>
      <c r="K886" s="410">
        <f t="shared" si="51"/>
        <v>0</v>
      </c>
      <c r="L886" s="410">
        <v>0</v>
      </c>
      <c r="M886" s="410"/>
      <c r="N886" s="410">
        <v>0</v>
      </c>
      <c r="O886" s="466">
        <f t="shared" ref="O886:O891" si="53">+K886-N886</f>
        <v>0</v>
      </c>
    </row>
    <row r="887" spans="1:15" ht="25.5">
      <c r="A887" s="187">
        <v>360</v>
      </c>
      <c r="B887" s="186">
        <v>200</v>
      </c>
      <c r="C887" s="186">
        <v>20</v>
      </c>
      <c r="D887" s="397">
        <v>0</v>
      </c>
      <c r="E887" s="397">
        <v>0</v>
      </c>
      <c r="F887" s="397">
        <v>0</v>
      </c>
      <c r="G887" s="419" t="s">
        <v>3120</v>
      </c>
      <c r="H887" s="419" t="s">
        <v>597</v>
      </c>
      <c r="I887" s="395" t="s">
        <v>1349</v>
      </c>
      <c r="J887" s="394"/>
      <c r="K887" s="410">
        <f t="shared" si="51"/>
        <v>0</v>
      </c>
      <c r="L887" s="410">
        <v>0</v>
      </c>
      <c r="M887" s="410"/>
      <c r="N887" s="410">
        <v>0</v>
      </c>
      <c r="O887" s="466">
        <f t="shared" si="53"/>
        <v>0</v>
      </c>
    </row>
    <row r="888" spans="1:15">
      <c r="A888" s="187">
        <v>360</v>
      </c>
      <c r="B888" s="186">
        <v>200</v>
      </c>
      <c r="C888" s="186">
        <v>30</v>
      </c>
      <c r="D888" s="397">
        <v>0</v>
      </c>
      <c r="E888" s="397">
        <v>0</v>
      </c>
      <c r="F888" s="397">
        <v>0</v>
      </c>
      <c r="G888" s="419" t="s">
        <v>3121</v>
      </c>
      <c r="H888" s="419" t="s">
        <v>599</v>
      </c>
      <c r="I888" s="395" t="s">
        <v>1350</v>
      </c>
      <c r="J888" s="394"/>
      <c r="K888" s="410">
        <f t="shared" si="51"/>
        <v>0</v>
      </c>
      <c r="L888" s="410">
        <v>0</v>
      </c>
      <c r="M888" s="410"/>
      <c r="N888" s="410">
        <v>0</v>
      </c>
      <c r="O888" s="466">
        <f t="shared" si="53"/>
        <v>0</v>
      </c>
    </row>
    <row r="889" spans="1:15">
      <c r="A889" s="187">
        <v>360</v>
      </c>
      <c r="B889" s="186">
        <v>200</v>
      </c>
      <c r="C889" s="186">
        <v>40</v>
      </c>
      <c r="D889" s="397">
        <v>0</v>
      </c>
      <c r="E889" s="397">
        <v>0</v>
      </c>
      <c r="F889" s="397">
        <v>0</v>
      </c>
      <c r="G889" s="419" t="s">
        <v>3122</v>
      </c>
      <c r="H889" s="419" t="s">
        <v>601</v>
      </c>
      <c r="I889" s="395" t="s">
        <v>1351</v>
      </c>
      <c r="J889" s="394"/>
      <c r="K889" s="410">
        <f t="shared" si="51"/>
        <v>0</v>
      </c>
      <c r="L889" s="410">
        <v>0</v>
      </c>
      <c r="M889" s="410"/>
      <c r="N889" s="410">
        <v>0</v>
      </c>
      <c r="O889" s="466">
        <f t="shared" si="53"/>
        <v>0</v>
      </c>
    </row>
    <row r="890" spans="1:15">
      <c r="A890" s="187">
        <v>360</v>
      </c>
      <c r="B890" s="186">
        <v>200</v>
      </c>
      <c r="C890" s="186">
        <v>50</v>
      </c>
      <c r="D890" s="397">
        <v>0</v>
      </c>
      <c r="E890" s="397">
        <v>0</v>
      </c>
      <c r="F890" s="397">
        <v>0</v>
      </c>
      <c r="G890" s="419" t="s">
        <v>3123</v>
      </c>
      <c r="H890" s="419" t="s">
        <v>606</v>
      </c>
      <c r="I890" s="395" t="s">
        <v>1352</v>
      </c>
      <c r="J890" s="394"/>
      <c r="K890" s="410">
        <f t="shared" si="51"/>
        <v>0</v>
      </c>
      <c r="L890" s="410">
        <v>0</v>
      </c>
      <c r="M890" s="410"/>
      <c r="N890" s="410">
        <v>0</v>
      </c>
      <c r="O890" s="466">
        <f t="shared" si="53"/>
        <v>0</v>
      </c>
    </row>
    <row r="891" spans="1:15">
      <c r="A891" s="187">
        <v>360</v>
      </c>
      <c r="B891" s="186">
        <v>200</v>
      </c>
      <c r="C891" s="186">
        <v>60</v>
      </c>
      <c r="D891" s="397">
        <v>0</v>
      </c>
      <c r="E891" s="397">
        <v>0</v>
      </c>
      <c r="F891" s="397">
        <v>0</v>
      </c>
      <c r="G891" s="419" t="s">
        <v>3124</v>
      </c>
      <c r="H891" s="419" t="s">
        <v>2116</v>
      </c>
      <c r="I891" s="395" t="s">
        <v>1353</v>
      </c>
      <c r="J891" s="394"/>
      <c r="K891" s="410">
        <f t="shared" si="51"/>
        <v>0</v>
      </c>
      <c r="L891" s="410">
        <v>0</v>
      </c>
      <c r="M891" s="410"/>
      <c r="N891" s="410">
        <v>0</v>
      </c>
      <c r="O891" s="466">
        <f t="shared" si="53"/>
        <v>0</v>
      </c>
    </row>
    <row r="892" spans="1:15">
      <c r="A892" s="184">
        <v>365</v>
      </c>
      <c r="B892" s="57">
        <v>0</v>
      </c>
      <c r="C892" s="57">
        <v>0</v>
      </c>
      <c r="D892" s="57">
        <v>0</v>
      </c>
      <c r="E892" s="57">
        <v>0</v>
      </c>
      <c r="F892" s="57">
        <v>0</v>
      </c>
      <c r="G892" s="413">
        <v>365</v>
      </c>
      <c r="H892" s="413" t="s">
        <v>1354</v>
      </c>
      <c r="I892" s="57" t="s">
        <v>1355</v>
      </c>
      <c r="J892" s="57"/>
      <c r="K892" s="409">
        <f t="shared" si="51"/>
        <v>0</v>
      </c>
      <c r="L892" s="409">
        <v>0</v>
      </c>
      <c r="M892" s="409"/>
      <c r="N892" s="409">
        <v>0</v>
      </c>
      <c r="O892" s="465"/>
    </row>
    <row r="893" spans="1:15">
      <c r="A893" s="187">
        <v>365</v>
      </c>
      <c r="B893" s="395">
        <v>100</v>
      </c>
      <c r="C893" s="395">
        <v>0</v>
      </c>
      <c r="D893" s="395">
        <v>0</v>
      </c>
      <c r="E893" s="395">
        <v>0</v>
      </c>
      <c r="F893" s="395">
        <v>0</v>
      </c>
      <c r="G893" s="403" t="s">
        <v>3125</v>
      </c>
      <c r="H893" s="403" t="s">
        <v>1356</v>
      </c>
      <c r="I893" s="395" t="s">
        <v>1357</v>
      </c>
      <c r="J893" s="394"/>
      <c r="K893" s="409">
        <f t="shared" si="51"/>
        <v>0</v>
      </c>
      <c r="L893" s="409">
        <v>0</v>
      </c>
      <c r="M893" s="409"/>
      <c r="N893" s="409">
        <v>0</v>
      </c>
      <c r="O893" s="465"/>
    </row>
    <row r="894" spans="1:15">
      <c r="A894" s="187">
        <v>365</v>
      </c>
      <c r="B894" s="395">
        <v>100</v>
      </c>
      <c r="C894" s="186">
        <v>100</v>
      </c>
      <c r="D894" s="186">
        <v>0</v>
      </c>
      <c r="E894" s="186">
        <v>0</v>
      </c>
      <c r="F894" s="186">
        <v>0</v>
      </c>
      <c r="G894" s="402" t="s">
        <v>3126</v>
      </c>
      <c r="H894" s="402" t="s">
        <v>1358</v>
      </c>
      <c r="I894" s="395" t="s">
        <v>1359</v>
      </c>
      <c r="J894" s="395"/>
      <c r="K894" s="408">
        <f t="shared" si="51"/>
        <v>0</v>
      </c>
      <c r="L894" s="408">
        <v>0</v>
      </c>
      <c r="M894" s="408"/>
      <c r="N894" s="408">
        <v>0</v>
      </c>
      <c r="O894" s="464">
        <f>+K894-N894</f>
        <v>0</v>
      </c>
    </row>
    <row r="895" spans="1:15" ht="25.5">
      <c r="A895" s="187">
        <v>365</v>
      </c>
      <c r="B895" s="395">
        <v>100</v>
      </c>
      <c r="C895" s="186">
        <v>200</v>
      </c>
      <c r="D895" s="186">
        <v>0</v>
      </c>
      <c r="E895" s="186">
        <v>0</v>
      </c>
      <c r="F895" s="186">
        <v>0</v>
      </c>
      <c r="G895" s="402" t="s">
        <v>3127</v>
      </c>
      <c r="H895" s="402" t="s">
        <v>1360</v>
      </c>
      <c r="I895" s="395" t="s">
        <v>1361</v>
      </c>
      <c r="J895" s="395"/>
      <c r="K895" s="408">
        <f t="shared" si="51"/>
        <v>0</v>
      </c>
      <c r="L895" s="408">
        <v>0</v>
      </c>
      <c r="M895" s="408"/>
      <c r="N895" s="408">
        <v>0</v>
      </c>
      <c r="O895" s="464">
        <f>+K895-N895</f>
        <v>0</v>
      </c>
    </row>
    <row r="896" spans="1:15" ht="25.5">
      <c r="A896" s="187">
        <v>365</v>
      </c>
      <c r="B896" s="395">
        <v>100</v>
      </c>
      <c r="C896" s="186">
        <v>300</v>
      </c>
      <c r="D896" s="186">
        <v>0</v>
      </c>
      <c r="E896" s="186">
        <v>0</v>
      </c>
      <c r="F896" s="186">
        <v>0</v>
      </c>
      <c r="G896" s="402" t="s">
        <v>3128</v>
      </c>
      <c r="H896" s="402" t="s">
        <v>1362</v>
      </c>
      <c r="I896" s="395" t="s">
        <v>1363</v>
      </c>
      <c r="J896" s="395"/>
      <c r="K896" s="408">
        <f t="shared" si="51"/>
        <v>0</v>
      </c>
      <c r="L896" s="408">
        <v>0</v>
      </c>
      <c r="M896" s="408"/>
      <c r="N896" s="408">
        <v>0</v>
      </c>
      <c r="O896" s="464">
        <f>+K896-N896</f>
        <v>0</v>
      </c>
    </row>
    <row r="897" spans="1:15" ht="25.5">
      <c r="A897" s="187">
        <v>365</v>
      </c>
      <c r="B897" s="395">
        <v>100</v>
      </c>
      <c r="C897" s="186">
        <v>400</v>
      </c>
      <c r="D897" s="186">
        <v>0</v>
      </c>
      <c r="E897" s="186">
        <v>0</v>
      </c>
      <c r="F897" s="186">
        <v>0</v>
      </c>
      <c r="G897" s="402" t="s">
        <v>3129</v>
      </c>
      <c r="H897" s="402" t="s">
        <v>1364</v>
      </c>
      <c r="I897" s="395" t="s">
        <v>1365</v>
      </c>
      <c r="J897" s="395"/>
      <c r="K897" s="408">
        <f t="shared" si="51"/>
        <v>0</v>
      </c>
      <c r="L897" s="408">
        <v>0</v>
      </c>
      <c r="M897" s="408"/>
      <c r="N897" s="408">
        <v>0</v>
      </c>
      <c r="O897" s="464">
        <f>+K897-N897</f>
        <v>0</v>
      </c>
    </row>
    <row r="898" spans="1:15">
      <c r="A898" s="187">
        <v>365</v>
      </c>
      <c r="B898" s="395">
        <v>100</v>
      </c>
      <c r="C898" s="186">
        <v>450</v>
      </c>
      <c r="D898" s="186">
        <v>0</v>
      </c>
      <c r="E898" s="186">
        <v>0</v>
      </c>
      <c r="F898" s="186">
        <v>0</v>
      </c>
      <c r="G898" s="402" t="s">
        <v>3130</v>
      </c>
      <c r="H898" s="402" t="s">
        <v>1366</v>
      </c>
      <c r="I898" s="395" t="s">
        <v>1367</v>
      </c>
      <c r="J898" s="394"/>
      <c r="K898" s="410">
        <f t="shared" si="51"/>
        <v>0</v>
      </c>
      <c r="L898" s="410">
        <v>0</v>
      </c>
      <c r="M898" s="410"/>
      <c r="N898" s="410">
        <v>0</v>
      </c>
      <c r="O898" s="466">
        <f>+K898-N898</f>
        <v>0</v>
      </c>
    </row>
    <row r="899" spans="1:15">
      <c r="A899" s="187">
        <v>365</v>
      </c>
      <c r="B899" s="395">
        <v>100</v>
      </c>
      <c r="C899" s="395">
        <v>500</v>
      </c>
      <c r="D899" s="395">
        <v>0</v>
      </c>
      <c r="E899" s="395">
        <v>0</v>
      </c>
      <c r="F899" s="395">
        <v>0</v>
      </c>
      <c r="G899" s="403" t="s">
        <v>3131</v>
      </c>
      <c r="H899" s="403" t="s">
        <v>1368</v>
      </c>
      <c r="I899" s="395" t="s">
        <v>1369</v>
      </c>
      <c r="J899" s="394"/>
      <c r="K899" s="409">
        <f t="shared" si="51"/>
        <v>0</v>
      </c>
      <c r="L899" s="409">
        <v>0</v>
      </c>
      <c r="M899" s="409"/>
      <c r="N899" s="409">
        <v>0</v>
      </c>
      <c r="O899" s="465"/>
    </row>
    <row r="900" spans="1:15">
      <c r="A900" s="187">
        <v>365</v>
      </c>
      <c r="B900" s="395">
        <v>100</v>
      </c>
      <c r="C900" s="395">
        <v>500</v>
      </c>
      <c r="D900" s="186">
        <v>100</v>
      </c>
      <c r="E900" s="186">
        <v>0</v>
      </c>
      <c r="F900" s="186">
        <v>0</v>
      </c>
      <c r="G900" s="419" t="s">
        <v>3132</v>
      </c>
      <c r="H900" s="419" t="s">
        <v>1370</v>
      </c>
      <c r="I900" s="395"/>
      <c r="J900" s="394"/>
      <c r="K900" s="423">
        <f t="shared" si="51"/>
        <v>0</v>
      </c>
      <c r="L900" s="423">
        <v>0</v>
      </c>
      <c r="M900" s="423"/>
      <c r="N900" s="423">
        <v>0</v>
      </c>
      <c r="O900" s="471">
        <f>+K900-N900</f>
        <v>0</v>
      </c>
    </row>
    <row r="901" spans="1:15">
      <c r="A901" s="187">
        <v>365</v>
      </c>
      <c r="B901" s="395">
        <v>100</v>
      </c>
      <c r="C901" s="395">
        <v>500</v>
      </c>
      <c r="D901" s="186">
        <v>200</v>
      </c>
      <c r="E901" s="186">
        <v>0</v>
      </c>
      <c r="F901" s="186">
        <v>0</v>
      </c>
      <c r="G901" s="402" t="s">
        <v>3133</v>
      </c>
      <c r="H901" s="402" t="s">
        <v>1371</v>
      </c>
      <c r="I901" s="395"/>
      <c r="J901" s="394"/>
      <c r="K901" s="423">
        <f t="shared" si="51"/>
        <v>0</v>
      </c>
      <c r="L901" s="423">
        <v>0</v>
      </c>
      <c r="M901" s="423"/>
      <c r="N901" s="423">
        <v>0</v>
      </c>
      <c r="O901" s="471">
        <f>+K901-N901</f>
        <v>0</v>
      </c>
    </row>
    <row r="902" spans="1:15">
      <c r="A902" s="187">
        <v>365</v>
      </c>
      <c r="B902" s="395">
        <v>100</v>
      </c>
      <c r="C902" s="395">
        <v>500</v>
      </c>
      <c r="D902" s="186">
        <v>900</v>
      </c>
      <c r="E902" s="186">
        <v>0</v>
      </c>
      <c r="F902" s="186">
        <v>0</v>
      </c>
      <c r="G902" s="402" t="s">
        <v>3134</v>
      </c>
      <c r="H902" s="402" t="s">
        <v>1368</v>
      </c>
      <c r="I902" s="395"/>
      <c r="J902" s="394"/>
      <c r="K902" s="423">
        <f t="shared" si="51"/>
        <v>0</v>
      </c>
      <c r="L902" s="423">
        <v>0</v>
      </c>
      <c r="M902" s="423"/>
      <c r="N902" s="423">
        <v>0</v>
      </c>
      <c r="O902" s="471">
        <f>+K902-N902</f>
        <v>0</v>
      </c>
    </row>
    <row r="903" spans="1:15">
      <c r="A903" s="187">
        <v>365</v>
      </c>
      <c r="B903" s="395">
        <v>100</v>
      </c>
      <c r="C903" s="186">
        <v>600</v>
      </c>
      <c r="D903" s="186">
        <v>0</v>
      </c>
      <c r="E903" s="186">
        <v>0</v>
      </c>
      <c r="F903" s="186">
        <v>0</v>
      </c>
      <c r="G903" s="402" t="s">
        <v>3135</v>
      </c>
      <c r="H903" s="402" t="s">
        <v>1372</v>
      </c>
      <c r="I903" s="395" t="s">
        <v>1373</v>
      </c>
      <c r="J903" s="394"/>
      <c r="K903" s="423">
        <f t="shared" ref="K903:K966" si="54">+L903+M903</f>
        <v>0</v>
      </c>
      <c r="L903" s="423">
        <v>0</v>
      </c>
      <c r="M903" s="423"/>
      <c r="N903" s="423">
        <v>0</v>
      </c>
      <c r="O903" s="471">
        <f>+K903-N903</f>
        <v>0</v>
      </c>
    </row>
    <row r="904" spans="1:15">
      <c r="A904" s="187">
        <v>365</v>
      </c>
      <c r="B904" s="395">
        <v>200</v>
      </c>
      <c r="C904" s="395">
        <v>0</v>
      </c>
      <c r="D904" s="395">
        <v>0</v>
      </c>
      <c r="E904" s="395">
        <v>0</v>
      </c>
      <c r="F904" s="395">
        <v>0</v>
      </c>
      <c r="G904" s="403" t="s">
        <v>3136</v>
      </c>
      <c r="H904" s="403" t="s">
        <v>1374</v>
      </c>
      <c r="I904" s="395" t="s">
        <v>1375</v>
      </c>
      <c r="J904" s="394"/>
      <c r="K904" s="409">
        <f t="shared" si="54"/>
        <v>0</v>
      </c>
      <c r="L904" s="409">
        <v>0</v>
      </c>
      <c r="M904" s="409"/>
      <c r="N904" s="409">
        <v>0</v>
      </c>
      <c r="O904" s="465"/>
    </row>
    <row r="905" spans="1:15" ht="25.5">
      <c r="A905" s="187">
        <v>365</v>
      </c>
      <c r="B905" s="395">
        <v>200</v>
      </c>
      <c r="C905" s="186">
        <v>100</v>
      </c>
      <c r="D905" s="186">
        <v>0</v>
      </c>
      <c r="E905" s="186">
        <v>0</v>
      </c>
      <c r="F905" s="186">
        <v>0</v>
      </c>
      <c r="G905" s="402" t="s">
        <v>3137</v>
      </c>
      <c r="H905" s="402" t="s">
        <v>1376</v>
      </c>
      <c r="I905" s="395"/>
      <c r="J905" s="395"/>
      <c r="K905" s="415">
        <f t="shared" si="54"/>
        <v>0</v>
      </c>
      <c r="L905" s="415">
        <v>0</v>
      </c>
      <c r="M905" s="415"/>
      <c r="N905" s="415">
        <v>0</v>
      </c>
      <c r="O905" s="467">
        <f>+K905-N905</f>
        <v>0</v>
      </c>
    </row>
    <row r="906" spans="1:15">
      <c r="A906" s="187">
        <v>365</v>
      </c>
      <c r="B906" s="395">
        <v>200</v>
      </c>
      <c r="C906" s="186">
        <v>200</v>
      </c>
      <c r="D906" s="186">
        <v>0</v>
      </c>
      <c r="E906" s="186">
        <v>0</v>
      </c>
      <c r="F906" s="186">
        <v>0</v>
      </c>
      <c r="G906" s="402" t="s">
        <v>3138</v>
      </c>
      <c r="H906" s="402" t="s">
        <v>1377</v>
      </c>
      <c r="I906" s="395"/>
      <c r="J906" s="395"/>
      <c r="K906" s="415">
        <f t="shared" si="54"/>
        <v>0</v>
      </c>
      <c r="L906" s="415">
        <v>0</v>
      </c>
      <c r="M906" s="415"/>
      <c r="N906" s="415">
        <v>0</v>
      </c>
      <c r="O906" s="467">
        <f>+K906-N906</f>
        <v>0</v>
      </c>
    </row>
    <row r="907" spans="1:15">
      <c r="A907" s="187">
        <v>365</v>
      </c>
      <c r="B907" s="395">
        <v>300</v>
      </c>
      <c r="C907" s="395">
        <v>0</v>
      </c>
      <c r="D907" s="395">
        <v>0</v>
      </c>
      <c r="E907" s="395">
        <v>0</v>
      </c>
      <c r="F907" s="395">
        <v>0</v>
      </c>
      <c r="G907" s="403" t="s">
        <v>3139</v>
      </c>
      <c r="H907" s="403" t="s">
        <v>1378</v>
      </c>
      <c r="I907" s="395" t="s">
        <v>1379</v>
      </c>
      <c r="J907" s="394"/>
      <c r="K907" s="409">
        <f t="shared" si="54"/>
        <v>0</v>
      </c>
      <c r="L907" s="409">
        <v>0</v>
      </c>
      <c r="M907" s="409"/>
      <c r="N907" s="409">
        <v>0</v>
      </c>
      <c r="O907" s="465"/>
    </row>
    <row r="908" spans="1:15" ht="38.25">
      <c r="A908" s="187">
        <v>365</v>
      </c>
      <c r="B908" s="395">
        <v>300</v>
      </c>
      <c r="C908" s="186">
        <v>50</v>
      </c>
      <c r="D908" s="395">
        <v>0</v>
      </c>
      <c r="E908" s="395">
        <v>0</v>
      </c>
      <c r="F908" s="395">
        <v>0</v>
      </c>
      <c r="G908" s="402" t="s">
        <v>3140</v>
      </c>
      <c r="H908" s="402" t="s">
        <v>1380</v>
      </c>
      <c r="I908" s="395" t="s">
        <v>1381</v>
      </c>
      <c r="J908" s="395"/>
      <c r="K908" s="408">
        <f t="shared" si="54"/>
        <v>0</v>
      </c>
      <c r="L908" s="408">
        <v>0</v>
      </c>
      <c r="M908" s="408"/>
      <c r="N908" s="408">
        <v>0</v>
      </c>
      <c r="O908" s="464">
        <f>+K908-N908</f>
        <v>0</v>
      </c>
    </row>
    <row r="909" spans="1:15" ht="25.5">
      <c r="A909" s="187">
        <v>365</v>
      </c>
      <c r="B909" s="395">
        <v>300</v>
      </c>
      <c r="C909" s="186">
        <v>100</v>
      </c>
      <c r="D909" s="186">
        <v>0</v>
      </c>
      <c r="E909" s="186">
        <v>0</v>
      </c>
      <c r="F909" s="186">
        <v>0</v>
      </c>
      <c r="G909" s="402" t="s">
        <v>3141</v>
      </c>
      <c r="H909" s="402" t="s">
        <v>1382</v>
      </c>
      <c r="I909" s="395" t="s">
        <v>1383</v>
      </c>
      <c r="J909" s="395"/>
      <c r="K909" s="408">
        <f t="shared" si="54"/>
        <v>0</v>
      </c>
      <c r="L909" s="408">
        <v>0</v>
      </c>
      <c r="M909" s="408"/>
      <c r="N909" s="408">
        <v>80000</v>
      </c>
      <c r="O909" s="464">
        <f>+K909-N909</f>
        <v>-80000</v>
      </c>
    </row>
    <row r="910" spans="1:15" ht="25.5">
      <c r="A910" s="187">
        <v>365</v>
      </c>
      <c r="B910" s="395">
        <v>300</v>
      </c>
      <c r="C910" s="186">
        <v>200</v>
      </c>
      <c r="D910" s="186">
        <v>0</v>
      </c>
      <c r="E910" s="186">
        <v>0</v>
      </c>
      <c r="F910" s="186">
        <v>0</v>
      </c>
      <c r="G910" s="402" t="s">
        <v>3142</v>
      </c>
      <c r="H910" s="402" t="s">
        <v>1384</v>
      </c>
      <c r="I910" s="395" t="s">
        <v>1385</v>
      </c>
      <c r="J910" s="395"/>
      <c r="K910" s="408">
        <f t="shared" si="54"/>
        <v>0</v>
      </c>
      <c r="L910" s="408">
        <v>0</v>
      </c>
      <c r="M910" s="408"/>
      <c r="N910" s="408">
        <v>596329.13</v>
      </c>
      <c r="O910" s="464">
        <f>+K910-N910</f>
        <v>-596329.13</v>
      </c>
    </row>
    <row r="911" spans="1:15" ht="25.5">
      <c r="A911" s="187">
        <v>365</v>
      </c>
      <c r="B911" s="395">
        <v>300</v>
      </c>
      <c r="C911" s="186">
        <v>300</v>
      </c>
      <c r="D911" s="186">
        <v>0</v>
      </c>
      <c r="E911" s="186">
        <v>0</v>
      </c>
      <c r="F911" s="186">
        <v>0</v>
      </c>
      <c r="G911" s="402" t="s">
        <v>3143</v>
      </c>
      <c r="H911" s="402" t="s">
        <v>1386</v>
      </c>
      <c r="I911" s="395" t="s">
        <v>1387</v>
      </c>
      <c r="J911" s="395"/>
      <c r="K911" s="408">
        <f t="shared" si="54"/>
        <v>0</v>
      </c>
      <c r="L911" s="408">
        <v>0</v>
      </c>
      <c r="M911" s="408"/>
      <c r="N911" s="408">
        <v>0</v>
      </c>
      <c r="O911" s="464">
        <f>+K911-N911</f>
        <v>0</v>
      </c>
    </row>
    <row r="912" spans="1:15" ht="25.5">
      <c r="A912" s="187">
        <v>365</v>
      </c>
      <c r="B912" s="395">
        <v>300</v>
      </c>
      <c r="C912" s="395">
        <v>400</v>
      </c>
      <c r="D912" s="395">
        <v>0</v>
      </c>
      <c r="E912" s="395">
        <v>0</v>
      </c>
      <c r="F912" s="395">
        <v>0</v>
      </c>
      <c r="G912" s="403" t="s">
        <v>3144</v>
      </c>
      <c r="H912" s="403" t="s">
        <v>1388</v>
      </c>
      <c r="I912" s="395" t="s">
        <v>1389</v>
      </c>
      <c r="J912" s="394"/>
      <c r="K912" s="409">
        <f t="shared" si="54"/>
        <v>0</v>
      </c>
      <c r="L912" s="409">
        <v>0</v>
      </c>
      <c r="M912" s="409"/>
      <c r="N912" s="409">
        <v>0</v>
      </c>
      <c r="O912" s="465"/>
    </row>
    <row r="913" spans="1:15" ht="25.5">
      <c r="A913" s="187">
        <v>365</v>
      </c>
      <c r="B913" s="395">
        <v>300</v>
      </c>
      <c r="C913" s="395">
        <v>400</v>
      </c>
      <c r="D913" s="186">
        <v>100</v>
      </c>
      <c r="E913" s="186">
        <v>0</v>
      </c>
      <c r="F913" s="186">
        <v>0</v>
      </c>
      <c r="G913" s="402" t="s">
        <v>3145</v>
      </c>
      <c r="H913" s="402" t="s">
        <v>1390</v>
      </c>
      <c r="I913" s="395"/>
      <c r="J913" s="395"/>
      <c r="K913" s="415">
        <f t="shared" si="54"/>
        <v>0</v>
      </c>
      <c r="L913" s="415">
        <v>0</v>
      </c>
      <c r="M913" s="415"/>
      <c r="N913" s="415">
        <v>0</v>
      </c>
      <c r="O913" s="467">
        <f>+K913-N913</f>
        <v>0</v>
      </c>
    </row>
    <row r="914" spans="1:15" ht="25.5">
      <c r="A914" s="187">
        <v>365</v>
      </c>
      <c r="B914" s="395">
        <v>300</v>
      </c>
      <c r="C914" s="395">
        <v>400</v>
      </c>
      <c r="D914" s="186">
        <v>200</v>
      </c>
      <c r="E914" s="186">
        <v>0</v>
      </c>
      <c r="F914" s="186">
        <v>0</v>
      </c>
      <c r="G914" s="402" t="s">
        <v>3146</v>
      </c>
      <c r="H914" s="402" t="s">
        <v>1391</v>
      </c>
      <c r="I914" s="395"/>
      <c r="J914" s="395"/>
      <c r="K914" s="415">
        <f t="shared" si="54"/>
        <v>30000</v>
      </c>
      <c r="L914" s="415">
        <v>30000</v>
      </c>
      <c r="M914" s="415"/>
      <c r="N914" s="415">
        <v>30000</v>
      </c>
      <c r="O914" s="467">
        <f>+K914-N914</f>
        <v>0</v>
      </c>
    </row>
    <row r="915" spans="1:15" ht="25.5">
      <c r="A915" s="187">
        <v>365</v>
      </c>
      <c r="B915" s="395">
        <v>300</v>
      </c>
      <c r="C915" s="395">
        <v>500</v>
      </c>
      <c r="D915" s="186">
        <v>0</v>
      </c>
      <c r="E915" s="186">
        <v>0</v>
      </c>
      <c r="F915" s="186">
        <v>0</v>
      </c>
      <c r="G915" s="402" t="s">
        <v>3147</v>
      </c>
      <c r="H915" s="402" t="s">
        <v>1392</v>
      </c>
      <c r="I915" s="395" t="s">
        <v>1393</v>
      </c>
      <c r="J915" s="395"/>
      <c r="K915" s="415">
        <f t="shared" si="54"/>
        <v>0</v>
      </c>
      <c r="L915" s="415">
        <v>0</v>
      </c>
      <c r="M915" s="415"/>
      <c r="N915" s="415">
        <v>0</v>
      </c>
      <c r="O915" s="467">
        <f>+K915-N915</f>
        <v>0</v>
      </c>
    </row>
    <row r="916" spans="1:15">
      <c r="A916" s="187">
        <v>365</v>
      </c>
      <c r="B916" s="395">
        <v>400</v>
      </c>
      <c r="C916" s="395">
        <v>0</v>
      </c>
      <c r="D916" s="186">
        <v>0</v>
      </c>
      <c r="E916" s="186">
        <v>0</v>
      </c>
      <c r="F916" s="186">
        <v>0</v>
      </c>
      <c r="G916" s="403" t="s">
        <v>3148</v>
      </c>
      <c r="H916" s="403" t="s">
        <v>1394</v>
      </c>
      <c r="I916" s="395" t="s">
        <v>1395</v>
      </c>
      <c r="J916" s="394"/>
      <c r="K916" s="409">
        <f t="shared" si="54"/>
        <v>0</v>
      </c>
      <c r="L916" s="409">
        <v>0</v>
      </c>
      <c r="M916" s="409"/>
      <c r="N916" s="409">
        <v>0</v>
      </c>
      <c r="O916" s="465"/>
    </row>
    <row r="917" spans="1:15">
      <c r="A917" s="187">
        <v>365</v>
      </c>
      <c r="B917" s="395">
        <v>400</v>
      </c>
      <c r="C917" s="186">
        <v>200</v>
      </c>
      <c r="D917" s="186">
        <v>0</v>
      </c>
      <c r="E917" s="186">
        <v>0</v>
      </c>
      <c r="F917" s="186">
        <v>0</v>
      </c>
      <c r="G917" s="402" t="s">
        <v>3149</v>
      </c>
      <c r="H917" s="402" t="s">
        <v>1396</v>
      </c>
      <c r="I917" s="395" t="s">
        <v>1397</v>
      </c>
      <c r="J917" s="395"/>
      <c r="K917" s="408">
        <f t="shared" si="54"/>
        <v>0</v>
      </c>
      <c r="L917" s="408">
        <v>0</v>
      </c>
      <c r="M917" s="408"/>
      <c r="N917" s="408">
        <v>0</v>
      </c>
      <c r="O917" s="464">
        <f t="shared" ref="O917:O926" si="55">+K917-N917</f>
        <v>0</v>
      </c>
    </row>
    <row r="918" spans="1:15">
      <c r="A918" s="187">
        <v>365</v>
      </c>
      <c r="B918" s="395">
        <v>400</v>
      </c>
      <c r="C918" s="186">
        <v>300</v>
      </c>
      <c r="D918" s="186">
        <v>0</v>
      </c>
      <c r="E918" s="186">
        <v>0</v>
      </c>
      <c r="F918" s="186">
        <v>0</v>
      </c>
      <c r="G918" s="402" t="s">
        <v>3150</v>
      </c>
      <c r="H918" s="402" t="s">
        <v>1398</v>
      </c>
      <c r="I918" s="395" t="s">
        <v>1399</v>
      </c>
      <c r="J918" s="395"/>
      <c r="K918" s="408">
        <f t="shared" si="54"/>
        <v>0</v>
      </c>
      <c r="L918" s="408">
        <v>0</v>
      </c>
      <c r="M918" s="408"/>
      <c r="N918" s="408">
        <v>0</v>
      </c>
      <c r="O918" s="464">
        <f t="shared" si="55"/>
        <v>0</v>
      </c>
    </row>
    <row r="919" spans="1:15">
      <c r="A919" s="187">
        <v>365</v>
      </c>
      <c r="B919" s="395">
        <v>400</v>
      </c>
      <c r="C919" s="186">
        <v>400</v>
      </c>
      <c r="D919" s="186">
        <v>0</v>
      </c>
      <c r="E919" s="186">
        <v>0</v>
      </c>
      <c r="F919" s="186">
        <v>0</v>
      </c>
      <c r="G919" s="402" t="s">
        <v>3151</v>
      </c>
      <c r="H919" s="402" t="s">
        <v>1400</v>
      </c>
      <c r="I919" s="395" t="s">
        <v>1401</v>
      </c>
      <c r="J919" s="395"/>
      <c r="K919" s="408">
        <f t="shared" si="54"/>
        <v>525547.93000000005</v>
      </c>
      <c r="L919" s="408">
        <v>525547.93000000005</v>
      </c>
      <c r="M919" s="408"/>
      <c r="N919" s="408">
        <v>454237.29</v>
      </c>
      <c r="O919" s="464">
        <f t="shared" si="55"/>
        <v>71310.640000000072</v>
      </c>
    </row>
    <row r="920" spans="1:15">
      <c r="A920" s="187">
        <v>365</v>
      </c>
      <c r="B920" s="395">
        <v>400</v>
      </c>
      <c r="C920" s="186">
        <v>500</v>
      </c>
      <c r="D920" s="186">
        <v>0</v>
      </c>
      <c r="E920" s="186">
        <v>0</v>
      </c>
      <c r="F920" s="186">
        <v>0</v>
      </c>
      <c r="G920" s="402" t="s">
        <v>3152</v>
      </c>
      <c r="H920" s="402" t="s">
        <v>1402</v>
      </c>
      <c r="I920" s="395" t="s">
        <v>1403</v>
      </c>
      <c r="J920" s="395"/>
      <c r="K920" s="408">
        <f t="shared" si="54"/>
        <v>40413.980000000003</v>
      </c>
      <c r="L920" s="408">
        <v>40413.980000000003</v>
      </c>
      <c r="M920" s="408"/>
      <c r="N920" s="408">
        <v>72777.84</v>
      </c>
      <c r="O920" s="464">
        <f t="shared" si="55"/>
        <v>-32363.859999999993</v>
      </c>
    </row>
    <row r="921" spans="1:15">
      <c r="A921" s="187">
        <v>365</v>
      </c>
      <c r="B921" s="395">
        <v>400</v>
      </c>
      <c r="C921" s="186">
        <v>600</v>
      </c>
      <c r="D921" s="186">
        <v>0</v>
      </c>
      <c r="E921" s="186">
        <v>0</v>
      </c>
      <c r="F921" s="186">
        <v>0</v>
      </c>
      <c r="G921" s="402" t="s">
        <v>3153</v>
      </c>
      <c r="H921" s="402" t="s">
        <v>1404</v>
      </c>
      <c r="I921" s="395" t="s">
        <v>1405</v>
      </c>
      <c r="J921" s="395"/>
      <c r="K921" s="408">
        <f t="shared" si="54"/>
        <v>0</v>
      </c>
      <c r="L921" s="408">
        <v>0</v>
      </c>
      <c r="M921" s="408"/>
      <c r="N921" s="408">
        <v>0</v>
      </c>
      <c r="O921" s="464">
        <f t="shared" si="55"/>
        <v>0</v>
      </c>
    </row>
    <row r="922" spans="1:15">
      <c r="A922" s="187">
        <v>365</v>
      </c>
      <c r="B922" s="395">
        <v>400</v>
      </c>
      <c r="C922" s="186">
        <v>610</v>
      </c>
      <c r="D922" s="398">
        <v>0</v>
      </c>
      <c r="E922" s="398">
        <v>0</v>
      </c>
      <c r="F922" s="398">
        <v>0</v>
      </c>
      <c r="G922" s="402" t="s">
        <v>3154</v>
      </c>
      <c r="H922" s="402" t="s">
        <v>1406</v>
      </c>
      <c r="I922" s="395" t="s">
        <v>1407</v>
      </c>
      <c r="J922" s="395"/>
      <c r="K922" s="408">
        <f t="shared" si="54"/>
        <v>0</v>
      </c>
      <c r="L922" s="408">
        <v>0</v>
      </c>
      <c r="M922" s="408"/>
      <c r="N922" s="408">
        <v>0</v>
      </c>
      <c r="O922" s="464">
        <f t="shared" si="55"/>
        <v>0</v>
      </c>
    </row>
    <row r="923" spans="1:15">
      <c r="A923" s="187">
        <v>365</v>
      </c>
      <c r="B923" s="395">
        <v>400</v>
      </c>
      <c r="C923" s="186">
        <v>620</v>
      </c>
      <c r="D923" s="398">
        <v>0</v>
      </c>
      <c r="E923" s="398">
        <v>0</v>
      </c>
      <c r="F923" s="398">
        <v>0</v>
      </c>
      <c r="G923" s="402" t="s">
        <v>3155</v>
      </c>
      <c r="H923" s="402" t="s">
        <v>1408</v>
      </c>
      <c r="I923" s="395" t="s">
        <v>1409</v>
      </c>
      <c r="J923" s="395"/>
      <c r="K923" s="408">
        <f t="shared" si="54"/>
        <v>0</v>
      </c>
      <c r="L923" s="408">
        <v>0</v>
      </c>
      <c r="M923" s="408"/>
      <c r="N923" s="408">
        <v>0</v>
      </c>
      <c r="O923" s="464">
        <f t="shared" si="55"/>
        <v>0</v>
      </c>
    </row>
    <row r="924" spans="1:15">
      <c r="A924" s="187">
        <v>365</v>
      </c>
      <c r="B924" s="395">
        <v>400</v>
      </c>
      <c r="C924" s="186">
        <v>630</v>
      </c>
      <c r="D924" s="398">
        <v>0</v>
      </c>
      <c r="E924" s="398">
        <v>0</v>
      </c>
      <c r="F924" s="398">
        <v>0</v>
      </c>
      <c r="G924" s="402" t="s">
        <v>3156</v>
      </c>
      <c r="H924" s="402" t="s">
        <v>1410</v>
      </c>
      <c r="I924" s="395" t="s">
        <v>1411</v>
      </c>
      <c r="J924" s="395"/>
      <c r="K924" s="408">
        <f t="shared" si="54"/>
        <v>0</v>
      </c>
      <c r="L924" s="408">
        <v>0</v>
      </c>
      <c r="M924" s="408"/>
      <c r="N924" s="408">
        <v>0</v>
      </c>
      <c r="O924" s="464">
        <f t="shared" si="55"/>
        <v>0</v>
      </c>
    </row>
    <row r="925" spans="1:15">
      <c r="A925" s="187">
        <v>365</v>
      </c>
      <c r="B925" s="395">
        <v>400</v>
      </c>
      <c r="C925" s="186">
        <v>640</v>
      </c>
      <c r="D925" s="398">
        <v>0</v>
      </c>
      <c r="E925" s="398">
        <v>0</v>
      </c>
      <c r="F925" s="398">
        <v>0</v>
      </c>
      <c r="G925" s="402" t="s">
        <v>3157</v>
      </c>
      <c r="H925" s="402" t="s">
        <v>1412</v>
      </c>
      <c r="I925" s="395" t="s">
        <v>1413</v>
      </c>
      <c r="J925" s="395"/>
      <c r="K925" s="408">
        <f t="shared" si="54"/>
        <v>0</v>
      </c>
      <c r="L925" s="408">
        <v>0</v>
      </c>
      <c r="M925" s="408"/>
      <c r="N925" s="408">
        <v>0</v>
      </c>
      <c r="O925" s="464">
        <f t="shared" si="55"/>
        <v>0</v>
      </c>
    </row>
    <row r="926" spans="1:15">
      <c r="A926" s="187">
        <v>365</v>
      </c>
      <c r="B926" s="395">
        <v>400</v>
      </c>
      <c r="C926" s="399">
        <v>700</v>
      </c>
      <c r="D926" s="395">
        <v>0</v>
      </c>
      <c r="E926" s="395">
        <v>0</v>
      </c>
      <c r="F926" s="395">
        <v>0</v>
      </c>
      <c r="G926" s="403" t="s">
        <v>3158</v>
      </c>
      <c r="H926" s="403" t="s">
        <v>1394</v>
      </c>
      <c r="I926" s="395" t="s">
        <v>1414</v>
      </c>
      <c r="J926" s="394"/>
      <c r="K926" s="410">
        <f t="shared" si="54"/>
        <v>0</v>
      </c>
      <c r="L926" s="410">
        <v>0</v>
      </c>
      <c r="M926" s="410"/>
      <c r="N926" s="410">
        <v>0</v>
      </c>
      <c r="O926" s="466">
        <f t="shared" si="55"/>
        <v>0</v>
      </c>
    </row>
    <row r="927" spans="1:15">
      <c r="A927" s="184">
        <v>370</v>
      </c>
      <c r="B927" s="57">
        <v>0</v>
      </c>
      <c r="C927" s="400">
        <v>0</v>
      </c>
      <c r="D927" s="57">
        <v>0</v>
      </c>
      <c r="E927" s="57">
        <v>0</v>
      </c>
      <c r="F927" s="57">
        <v>0</v>
      </c>
      <c r="G927" s="413">
        <v>370</v>
      </c>
      <c r="H927" s="413" t="s">
        <v>1415</v>
      </c>
      <c r="I927" s="57" t="s">
        <v>1416</v>
      </c>
      <c r="J927" s="57"/>
      <c r="K927" s="409">
        <f t="shared" si="54"/>
        <v>0</v>
      </c>
      <c r="L927" s="409">
        <v>0</v>
      </c>
      <c r="M927" s="409"/>
      <c r="N927" s="409">
        <v>0</v>
      </c>
      <c r="O927" s="465"/>
    </row>
    <row r="928" spans="1:15">
      <c r="A928" s="189">
        <v>370</v>
      </c>
      <c r="B928" s="396">
        <v>100</v>
      </c>
      <c r="C928" s="396">
        <v>0</v>
      </c>
      <c r="D928" s="396">
        <v>0</v>
      </c>
      <c r="E928" s="396">
        <v>0</v>
      </c>
      <c r="F928" s="396">
        <v>0</v>
      </c>
      <c r="G928" s="402" t="s">
        <v>3159</v>
      </c>
      <c r="H928" s="402" t="s">
        <v>1417</v>
      </c>
      <c r="I928" s="188" t="s">
        <v>1418</v>
      </c>
      <c r="J928" s="188"/>
      <c r="K928" s="408">
        <f t="shared" si="54"/>
        <v>0</v>
      </c>
      <c r="L928" s="408">
        <v>0</v>
      </c>
      <c r="M928" s="408"/>
      <c r="N928" s="408">
        <v>0</v>
      </c>
      <c r="O928" s="464">
        <f>+K928-N928</f>
        <v>0</v>
      </c>
    </row>
    <row r="929" spans="1:15">
      <c r="A929" s="189">
        <v>370</v>
      </c>
      <c r="B929" s="396">
        <v>200</v>
      </c>
      <c r="C929" s="396">
        <v>0</v>
      </c>
      <c r="D929" s="396">
        <v>0</v>
      </c>
      <c r="E929" s="396">
        <v>0</v>
      </c>
      <c r="F929" s="396">
        <v>0</v>
      </c>
      <c r="G929" s="402" t="s">
        <v>3160</v>
      </c>
      <c r="H929" s="402" t="s">
        <v>1419</v>
      </c>
      <c r="I929" s="188" t="s">
        <v>1420</v>
      </c>
      <c r="J929" s="188"/>
      <c r="K929" s="408">
        <f t="shared" si="54"/>
        <v>0</v>
      </c>
      <c r="L929" s="408">
        <v>0</v>
      </c>
      <c r="M929" s="408"/>
      <c r="N929" s="408">
        <v>0</v>
      </c>
      <c r="O929" s="464">
        <f>+K929-N929</f>
        <v>0</v>
      </c>
    </row>
    <row r="930" spans="1:15">
      <c r="A930" s="189">
        <v>370</v>
      </c>
      <c r="B930" s="188">
        <v>300</v>
      </c>
      <c r="C930" s="188">
        <v>0</v>
      </c>
      <c r="D930" s="188">
        <v>0</v>
      </c>
      <c r="E930" s="188">
        <v>0</v>
      </c>
      <c r="F930" s="188">
        <v>0</v>
      </c>
      <c r="G930" s="403" t="s">
        <v>3161</v>
      </c>
      <c r="H930" s="403" t="s">
        <v>1421</v>
      </c>
      <c r="I930" s="188" t="s">
        <v>1422</v>
      </c>
      <c r="J930" s="424"/>
      <c r="K930" s="409">
        <f t="shared" si="54"/>
        <v>0</v>
      </c>
      <c r="L930" s="409">
        <v>0</v>
      </c>
      <c r="M930" s="409"/>
      <c r="N930" s="409">
        <v>0</v>
      </c>
      <c r="O930" s="465"/>
    </row>
    <row r="931" spans="1:15">
      <c r="A931" s="189">
        <v>370</v>
      </c>
      <c r="B931" s="188">
        <v>300</v>
      </c>
      <c r="C931" s="396">
        <v>100</v>
      </c>
      <c r="D931" s="396">
        <v>0</v>
      </c>
      <c r="E931" s="396">
        <v>0</v>
      </c>
      <c r="F931" s="396">
        <v>0</v>
      </c>
      <c r="G931" s="417" t="s">
        <v>3162</v>
      </c>
      <c r="H931" s="417" t="s">
        <v>470</v>
      </c>
      <c r="I931" s="188"/>
      <c r="J931" s="188"/>
      <c r="K931" s="418">
        <f t="shared" si="54"/>
        <v>0</v>
      </c>
      <c r="L931" s="418">
        <v>0</v>
      </c>
      <c r="M931" s="418"/>
      <c r="N931" s="418">
        <v>0</v>
      </c>
      <c r="O931" s="469">
        <f>+K931-N931</f>
        <v>0</v>
      </c>
    </row>
    <row r="932" spans="1:15">
      <c r="A932" s="189">
        <v>370</v>
      </c>
      <c r="B932" s="188">
        <v>300</v>
      </c>
      <c r="C932" s="396">
        <v>900</v>
      </c>
      <c r="D932" s="396">
        <v>0</v>
      </c>
      <c r="E932" s="396">
        <v>0</v>
      </c>
      <c r="F932" s="396">
        <v>0</v>
      </c>
      <c r="G932" s="417" t="s">
        <v>3163</v>
      </c>
      <c r="H932" s="417" t="s">
        <v>1421</v>
      </c>
      <c r="I932" s="188"/>
      <c r="J932" s="188"/>
      <c r="K932" s="418">
        <f t="shared" si="54"/>
        <v>0</v>
      </c>
      <c r="L932" s="418">
        <v>0</v>
      </c>
      <c r="M932" s="418"/>
      <c r="N932" s="418">
        <v>0</v>
      </c>
      <c r="O932" s="469">
        <f>+K932-N932</f>
        <v>0</v>
      </c>
    </row>
    <row r="933" spans="1:15">
      <c r="A933" s="184">
        <v>375</v>
      </c>
      <c r="B933" s="57">
        <v>0</v>
      </c>
      <c r="C933" s="57">
        <v>0</v>
      </c>
      <c r="D933" s="57">
        <v>0</v>
      </c>
      <c r="E933" s="57">
        <v>0</v>
      </c>
      <c r="F933" s="57">
        <v>0</v>
      </c>
      <c r="G933" s="413">
        <v>375</v>
      </c>
      <c r="H933" s="413" t="s">
        <v>1423</v>
      </c>
      <c r="I933" s="57"/>
      <c r="J933" s="57"/>
      <c r="K933" s="409">
        <f t="shared" si="54"/>
        <v>0</v>
      </c>
      <c r="L933" s="409">
        <v>0</v>
      </c>
      <c r="M933" s="409"/>
      <c r="N933" s="409">
        <v>0</v>
      </c>
      <c r="O933" s="465"/>
    </row>
    <row r="934" spans="1:15">
      <c r="A934" s="189">
        <v>375</v>
      </c>
      <c r="B934" s="396">
        <v>100</v>
      </c>
      <c r="C934" s="396">
        <v>0</v>
      </c>
      <c r="D934" s="396">
        <v>0</v>
      </c>
      <c r="E934" s="396">
        <v>0</v>
      </c>
      <c r="F934" s="396">
        <v>0</v>
      </c>
      <c r="G934" s="402" t="s">
        <v>3164</v>
      </c>
      <c r="H934" s="402" t="s">
        <v>1424</v>
      </c>
      <c r="I934" s="188" t="s">
        <v>1425</v>
      </c>
      <c r="J934" s="188"/>
      <c r="K934" s="408">
        <f t="shared" si="54"/>
        <v>0</v>
      </c>
      <c r="L934" s="408">
        <v>0</v>
      </c>
      <c r="M934" s="408"/>
      <c r="N934" s="408">
        <v>0</v>
      </c>
      <c r="O934" s="464">
        <f>+K934-N934</f>
        <v>0</v>
      </c>
    </row>
    <row r="935" spans="1:15">
      <c r="A935" s="189">
        <v>375</v>
      </c>
      <c r="B935" s="396">
        <v>200</v>
      </c>
      <c r="C935" s="396">
        <v>0</v>
      </c>
      <c r="D935" s="396">
        <v>0</v>
      </c>
      <c r="E935" s="396">
        <v>0</v>
      </c>
      <c r="F935" s="396">
        <v>0</v>
      </c>
      <c r="G935" s="402" t="s">
        <v>3165</v>
      </c>
      <c r="H935" s="402" t="s">
        <v>1426</v>
      </c>
      <c r="I935" s="188" t="s">
        <v>1427</v>
      </c>
      <c r="J935" s="188"/>
      <c r="K935" s="408">
        <f t="shared" si="54"/>
        <v>0</v>
      </c>
      <c r="L935" s="408">
        <v>0</v>
      </c>
      <c r="M935" s="408"/>
      <c r="N935" s="408">
        <v>0</v>
      </c>
      <c r="O935" s="464">
        <f>+K935-N935</f>
        <v>0</v>
      </c>
    </row>
    <row r="936" spans="1:15" ht="25.5">
      <c r="A936" s="425">
        <v>380</v>
      </c>
      <c r="B936" s="186">
        <v>0</v>
      </c>
      <c r="C936" s="186">
        <v>0</v>
      </c>
      <c r="D936" s="186">
        <v>0</v>
      </c>
      <c r="E936" s="186">
        <v>0</v>
      </c>
      <c r="F936" s="186">
        <v>0</v>
      </c>
      <c r="G936" s="402" t="s">
        <v>3166</v>
      </c>
      <c r="H936" s="402" t="s">
        <v>1428</v>
      </c>
      <c r="I936" s="397" t="s">
        <v>1429</v>
      </c>
      <c r="J936" s="397"/>
      <c r="K936" s="410">
        <f t="shared" si="54"/>
        <v>0</v>
      </c>
      <c r="L936" s="410">
        <v>0</v>
      </c>
      <c r="M936" s="410"/>
      <c r="N936" s="410">
        <v>0</v>
      </c>
      <c r="O936" s="466">
        <f>+K936-N936</f>
        <v>0</v>
      </c>
    </row>
    <row r="937" spans="1:15">
      <c r="A937" s="184">
        <v>390</v>
      </c>
      <c r="B937" s="57">
        <v>0</v>
      </c>
      <c r="C937" s="57">
        <v>0</v>
      </c>
      <c r="D937" s="57">
        <v>0</v>
      </c>
      <c r="E937" s="57">
        <v>0</v>
      </c>
      <c r="F937" s="57">
        <v>0</v>
      </c>
      <c r="G937" s="413">
        <v>390</v>
      </c>
      <c r="H937" s="413" t="s">
        <v>102</v>
      </c>
      <c r="I937" s="57" t="s">
        <v>1430</v>
      </c>
      <c r="J937" s="57"/>
      <c r="K937" s="409">
        <f t="shared" si="54"/>
        <v>0</v>
      </c>
      <c r="L937" s="409">
        <v>0</v>
      </c>
      <c r="M937" s="409"/>
      <c r="N937" s="409">
        <v>0</v>
      </c>
      <c r="O937" s="465"/>
    </row>
    <row r="938" spans="1:15">
      <c r="A938" s="190">
        <v>390</v>
      </c>
      <c r="B938" s="396">
        <v>100</v>
      </c>
      <c r="C938" s="396">
        <v>0</v>
      </c>
      <c r="D938" s="396">
        <v>0</v>
      </c>
      <c r="E938" s="396">
        <v>0</v>
      </c>
      <c r="F938" s="396">
        <v>0</v>
      </c>
      <c r="G938" s="402" t="s">
        <v>3167</v>
      </c>
      <c r="H938" s="402" t="s">
        <v>1431</v>
      </c>
      <c r="I938" s="188" t="s">
        <v>1432</v>
      </c>
      <c r="J938" s="188"/>
      <c r="K938" s="408">
        <f t="shared" si="54"/>
        <v>0</v>
      </c>
      <c r="L938" s="408">
        <v>0</v>
      </c>
      <c r="M938" s="408"/>
      <c r="N938" s="408">
        <v>3390.8</v>
      </c>
      <c r="O938" s="464">
        <f>+K938-N938</f>
        <v>-3390.8</v>
      </c>
    </row>
    <row r="939" spans="1:15">
      <c r="A939" s="189">
        <v>390</v>
      </c>
      <c r="B939" s="188">
        <v>200</v>
      </c>
      <c r="C939" s="188">
        <v>0</v>
      </c>
      <c r="D939" s="188">
        <v>0</v>
      </c>
      <c r="E939" s="188">
        <v>0</v>
      </c>
      <c r="F939" s="188">
        <v>0</v>
      </c>
      <c r="G939" s="403" t="s">
        <v>3168</v>
      </c>
      <c r="H939" s="403" t="s">
        <v>1433</v>
      </c>
      <c r="I939" s="188" t="s">
        <v>1434</v>
      </c>
      <c r="J939" s="424"/>
      <c r="K939" s="409">
        <f t="shared" si="54"/>
        <v>0</v>
      </c>
      <c r="L939" s="409">
        <v>0</v>
      </c>
      <c r="M939" s="409"/>
      <c r="N939" s="409">
        <v>0</v>
      </c>
      <c r="O939" s="465"/>
    </row>
    <row r="940" spans="1:15">
      <c r="A940" s="189">
        <v>390</v>
      </c>
      <c r="B940" s="188">
        <v>200</v>
      </c>
      <c r="C940" s="396">
        <v>100</v>
      </c>
      <c r="D940" s="396">
        <v>0</v>
      </c>
      <c r="E940" s="396">
        <v>0</v>
      </c>
      <c r="F940" s="396">
        <v>0</v>
      </c>
      <c r="G940" s="402" t="s">
        <v>3169</v>
      </c>
      <c r="H940" s="402" t="s">
        <v>1435</v>
      </c>
      <c r="I940" s="188" t="s">
        <v>1436</v>
      </c>
      <c r="J940" s="188"/>
      <c r="K940" s="408">
        <f t="shared" si="54"/>
        <v>0</v>
      </c>
      <c r="L940" s="408">
        <v>0</v>
      </c>
      <c r="M940" s="408"/>
      <c r="N940" s="408">
        <v>0</v>
      </c>
      <c r="O940" s="464">
        <f>+K940-N940</f>
        <v>0</v>
      </c>
    </row>
    <row r="941" spans="1:15">
      <c r="A941" s="189">
        <v>390</v>
      </c>
      <c r="B941" s="188">
        <v>200</v>
      </c>
      <c r="C941" s="396">
        <v>200</v>
      </c>
      <c r="D941" s="396">
        <v>0</v>
      </c>
      <c r="E941" s="396">
        <v>0</v>
      </c>
      <c r="F941" s="396">
        <v>0</v>
      </c>
      <c r="G941" s="402" t="s">
        <v>3170</v>
      </c>
      <c r="H941" s="402" t="s">
        <v>1437</v>
      </c>
      <c r="I941" s="188" t="s">
        <v>1438</v>
      </c>
      <c r="J941" s="188"/>
      <c r="K941" s="408">
        <f t="shared" si="54"/>
        <v>0</v>
      </c>
      <c r="L941" s="408">
        <v>0</v>
      </c>
      <c r="M941" s="408"/>
      <c r="N941" s="408">
        <v>0</v>
      </c>
      <c r="O941" s="464">
        <f>+K941-N941</f>
        <v>0</v>
      </c>
    </row>
    <row r="942" spans="1:15">
      <c r="A942" s="189">
        <v>390</v>
      </c>
      <c r="B942" s="188">
        <v>200</v>
      </c>
      <c r="C942" s="188">
        <v>300</v>
      </c>
      <c r="D942" s="188">
        <v>0</v>
      </c>
      <c r="E942" s="188">
        <v>0</v>
      </c>
      <c r="F942" s="188">
        <v>0</v>
      </c>
      <c r="G942" s="403" t="s">
        <v>3171</v>
      </c>
      <c r="H942" s="403" t="s">
        <v>1439</v>
      </c>
      <c r="I942" s="188" t="s">
        <v>1440</v>
      </c>
      <c r="J942" s="424"/>
      <c r="K942" s="409">
        <f t="shared" si="54"/>
        <v>0</v>
      </c>
      <c r="L942" s="409">
        <v>0</v>
      </c>
      <c r="M942" s="409"/>
      <c r="N942" s="409">
        <v>0</v>
      </c>
      <c r="O942" s="465"/>
    </row>
    <row r="943" spans="1:15" ht="25.5">
      <c r="A943" s="189">
        <v>390</v>
      </c>
      <c r="B943" s="188">
        <v>200</v>
      </c>
      <c r="C943" s="188">
        <v>300</v>
      </c>
      <c r="D943" s="188">
        <v>100</v>
      </c>
      <c r="E943" s="188">
        <v>0</v>
      </c>
      <c r="F943" s="188">
        <v>0</v>
      </c>
      <c r="G943" s="403" t="s">
        <v>3172</v>
      </c>
      <c r="H943" s="403" t="s">
        <v>1441</v>
      </c>
      <c r="I943" s="188" t="s">
        <v>1442</v>
      </c>
      <c r="J943" s="424" t="s">
        <v>1538</v>
      </c>
      <c r="K943" s="409">
        <f t="shared" si="54"/>
        <v>0</v>
      </c>
      <c r="L943" s="409">
        <v>0</v>
      </c>
      <c r="M943" s="409"/>
      <c r="N943" s="409">
        <v>0</v>
      </c>
      <c r="O943" s="465"/>
    </row>
    <row r="944" spans="1:15" ht="25.5">
      <c r="A944" s="189">
        <v>390</v>
      </c>
      <c r="B944" s="188">
        <v>200</v>
      </c>
      <c r="C944" s="188">
        <v>300</v>
      </c>
      <c r="D944" s="188">
        <v>100</v>
      </c>
      <c r="E944" s="396">
        <v>10</v>
      </c>
      <c r="F944" s="396">
        <v>0</v>
      </c>
      <c r="G944" s="402" t="s">
        <v>3173</v>
      </c>
      <c r="H944" s="402" t="s">
        <v>1443</v>
      </c>
      <c r="I944" s="188" t="s">
        <v>1444</v>
      </c>
      <c r="J944" s="188" t="s">
        <v>1538</v>
      </c>
      <c r="K944" s="408">
        <f t="shared" si="54"/>
        <v>0</v>
      </c>
      <c r="L944" s="408">
        <v>0</v>
      </c>
      <c r="M944" s="408"/>
      <c r="N944" s="408">
        <v>0</v>
      </c>
      <c r="O944" s="464">
        <f>+K944-N944</f>
        <v>0</v>
      </c>
    </row>
    <row r="945" spans="1:15" ht="25.5">
      <c r="A945" s="189">
        <v>390</v>
      </c>
      <c r="B945" s="188">
        <v>200</v>
      </c>
      <c r="C945" s="188">
        <v>300</v>
      </c>
      <c r="D945" s="188">
        <v>100</v>
      </c>
      <c r="E945" s="396">
        <v>20</v>
      </c>
      <c r="F945" s="396">
        <v>0</v>
      </c>
      <c r="G945" s="402" t="s">
        <v>3174</v>
      </c>
      <c r="H945" s="402" t="s">
        <v>1445</v>
      </c>
      <c r="I945" s="188" t="s">
        <v>1446</v>
      </c>
      <c r="J945" s="188" t="s">
        <v>1538</v>
      </c>
      <c r="K945" s="408">
        <f t="shared" si="54"/>
        <v>0</v>
      </c>
      <c r="L945" s="408">
        <v>0</v>
      </c>
      <c r="M945" s="408"/>
      <c r="N945" s="502">
        <v>1788938.2100000002</v>
      </c>
      <c r="O945" s="464">
        <f>+K945-N945</f>
        <v>-1788938.2100000002</v>
      </c>
    </row>
    <row r="946" spans="1:15">
      <c r="A946" s="189">
        <v>390</v>
      </c>
      <c r="B946" s="188">
        <v>200</v>
      </c>
      <c r="C946" s="188">
        <v>300</v>
      </c>
      <c r="D946" s="188">
        <v>200</v>
      </c>
      <c r="E946" s="188">
        <v>0</v>
      </c>
      <c r="F946" s="188">
        <v>0</v>
      </c>
      <c r="G946" s="403" t="s">
        <v>3175</v>
      </c>
      <c r="H946" s="403" t="s">
        <v>1447</v>
      </c>
      <c r="I946" s="188" t="s">
        <v>1448</v>
      </c>
      <c r="J946" s="424"/>
      <c r="K946" s="409">
        <f t="shared" si="54"/>
        <v>0</v>
      </c>
      <c r="L946" s="409">
        <v>0</v>
      </c>
      <c r="M946" s="409"/>
      <c r="N946" s="409">
        <v>0</v>
      </c>
      <c r="O946" s="465"/>
    </row>
    <row r="947" spans="1:15" ht="25.5">
      <c r="A947" s="189">
        <v>390</v>
      </c>
      <c r="B947" s="188">
        <v>200</v>
      </c>
      <c r="C947" s="188">
        <v>300</v>
      </c>
      <c r="D947" s="188">
        <v>200</v>
      </c>
      <c r="E947" s="396">
        <v>10</v>
      </c>
      <c r="F947" s="396">
        <v>0</v>
      </c>
      <c r="G947" s="402" t="s">
        <v>3176</v>
      </c>
      <c r="H947" s="402" t="s">
        <v>1449</v>
      </c>
      <c r="I947" s="188" t="s">
        <v>1450</v>
      </c>
      <c r="J947" s="188" t="s">
        <v>1583</v>
      </c>
      <c r="K947" s="408">
        <f t="shared" si="54"/>
        <v>0</v>
      </c>
      <c r="L947" s="408">
        <v>0</v>
      </c>
      <c r="M947" s="408"/>
      <c r="N947" s="408">
        <v>0</v>
      </c>
      <c r="O947" s="464">
        <f>+K947-N947</f>
        <v>0</v>
      </c>
    </row>
    <row r="948" spans="1:15">
      <c r="A948" s="189">
        <v>390</v>
      </c>
      <c r="B948" s="188">
        <v>200</v>
      </c>
      <c r="C948" s="188">
        <v>300</v>
      </c>
      <c r="D948" s="188">
        <v>200</v>
      </c>
      <c r="E948" s="188">
        <v>20</v>
      </c>
      <c r="F948" s="188">
        <v>0</v>
      </c>
      <c r="G948" s="403" t="s">
        <v>3177</v>
      </c>
      <c r="H948" s="403" t="s">
        <v>1451</v>
      </c>
      <c r="I948" s="188" t="s">
        <v>1452</v>
      </c>
      <c r="J948" s="424"/>
      <c r="K948" s="409">
        <f t="shared" si="54"/>
        <v>0</v>
      </c>
      <c r="L948" s="409">
        <v>0</v>
      </c>
      <c r="M948" s="409"/>
      <c r="N948" s="409">
        <v>0</v>
      </c>
      <c r="O948" s="465"/>
    </row>
    <row r="949" spans="1:15" ht="25.5">
      <c r="A949" s="189">
        <v>390</v>
      </c>
      <c r="B949" s="188">
        <v>200</v>
      </c>
      <c r="C949" s="188">
        <v>300</v>
      </c>
      <c r="D949" s="188">
        <v>200</v>
      </c>
      <c r="E949" s="188">
        <v>20</v>
      </c>
      <c r="F949" s="396">
        <v>5</v>
      </c>
      <c r="G949" s="402" t="s">
        <v>3178</v>
      </c>
      <c r="H949" s="402" t="s">
        <v>1453</v>
      </c>
      <c r="I949" s="188" t="s">
        <v>1454</v>
      </c>
      <c r="J949" s="188"/>
      <c r="K949" s="408">
        <f t="shared" si="54"/>
        <v>0</v>
      </c>
      <c r="L949" s="408">
        <v>0</v>
      </c>
      <c r="M949" s="408"/>
      <c r="N949" s="408">
        <v>711.03</v>
      </c>
      <c r="O949" s="464">
        <f t="shared" ref="O949:O956" si="56">+K949-N949</f>
        <v>-711.03</v>
      </c>
    </row>
    <row r="950" spans="1:15" ht="25.5">
      <c r="A950" s="189">
        <v>390</v>
      </c>
      <c r="B950" s="188">
        <v>200</v>
      </c>
      <c r="C950" s="188">
        <v>300</v>
      </c>
      <c r="D950" s="188">
        <v>200</v>
      </c>
      <c r="E950" s="188">
        <v>20</v>
      </c>
      <c r="F950" s="396">
        <v>10</v>
      </c>
      <c r="G950" s="402" t="s">
        <v>3179</v>
      </c>
      <c r="H950" s="402" t="s">
        <v>1455</v>
      </c>
      <c r="I950" s="188" t="s">
        <v>1456</v>
      </c>
      <c r="J950" s="188"/>
      <c r="K950" s="408">
        <f t="shared" si="54"/>
        <v>0</v>
      </c>
      <c r="L950" s="408">
        <v>0</v>
      </c>
      <c r="M950" s="408"/>
      <c r="N950" s="408">
        <v>0</v>
      </c>
      <c r="O950" s="464">
        <f t="shared" si="56"/>
        <v>0</v>
      </c>
    </row>
    <row r="951" spans="1:15" ht="25.5">
      <c r="A951" s="189">
        <v>390</v>
      </c>
      <c r="B951" s="188">
        <v>200</v>
      </c>
      <c r="C951" s="188">
        <v>300</v>
      </c>
      <c r="D951" s="188">
        <v>200</v>
      </c>
      <c r="E951" s="188">
        <v>20</v>
      </c>
      <c r="F951" s="396">
        <v>15</v>
      </c>
      <c r="G951" s="402" t="s">
        <v>3180</v>
      </c>
      <c r="H951" s="402" t="s">
        <v>1457</v>
      </c>
      <c r="I951" s="188" t="s">
        <v>1458</v>
      </c>
      <c r="J951" s="188"/>
      <c r="K951" s="408">
        <f t="shared" si="54"/>
        <v>0</v>
      </c>
      <c r="L951" s="408">
        <v>0</v>
      </c>
      <c r="M951" s="408"/>
      <c r="N951" s="502">
        <v>81081.06</v>
      </c>
      <c r="O951" s="464">
        <f t="shared" si="56"/>
        <v>-81081.06</v>
      </c>
    </row>
    <row r="952" spans="1:15" ht="25.5">
      <c r="A952" s="189">
        <v>390</v>
      </c>
      <c r="B952" s="188">
        <v>200</v>
      </c>
      <c r="C952" s="188">
        <v>300</v>
      </c>
      <c r="D952" s="188">
        <v>200</v>
      </c>
      <c r="E952" s="396">
        <v>30</v>
      </c>
      <c r="F952" s="396">
        <v>0</v>
      </c>
      <c r="G952" s="402" t="s">
        <v>3181</v>
      </c>
      <c r="H952" s="402" t="s">
        <v>1459</v>
      </c>
      <c r="I952" s="188" t="s">
        <v>1460</v>
      </c>
      <c r="J952" s="188"/>
      <c r="K952" s="408">
        <f t="shared" si="54"/>
        <v>0</v>
      </c>
      <c r="L952" s="408">
        <v>0</v>
      </c>
      <c r="M952" s="408"/>
      <c r="N952" s="408">
        <v>0</v>
      </c>
      <c r="O952" s="464">
        <f t="shared" si="56"/>
        <v>0</v>
      </c>
    </row>
    <row r="953" spans="1:15" ht="25.5">
      <c r="A953" s="189">
        <v>390</v>
      </c>
      <c r="B953" s="188">
        <v>200</v>
      </c>
      <c r="C953" s="188">
        <v>300</v>
      </c>
      <c r="D953" s="188">
        <v>200</v>
      </c>
      <c r="E953" s="396">
        <v>40</v>
      </c>
      <c r="F953" s="396">
        <v>0</v>
      </c>
      <c r="G953" s="402" t="s">
        <v>3182</v>
      </c>
      <c r="H953" s="402" t="s">
        <v>1461</v>
      </c>
      <c r="I953" s="188" t="s">
        <v>1462</v>
      </c>
      <c r="J953" s="188"/>
      <c r="K953" s="408">
        <f t="shared" si="54"/>
        <v>0</v>
      </c>
      <c r="L953" s="408">
        <v>0</v>
      </c>
      <c r="M953" s="408"/>
      <c r="N953" s="408">
        <v>0</v>
      </c>
      <c r="O953" s="464">
        <f t="shared" si="56"/>
        <v>0</v>
      </c>
    </row>
    <row r="954" spans="1:15" ht="25.5">
      <c r="A954" s="189">
        <v>390</v>
      </c>
      <c r="B954" s="188">
        <v>200</v>
      </c>
      <c r="C954" s="188">
        <v>300</v>
      </c>
      <c r="D954" s="188">
        <v>200</v>
      </c>
      <c r="E954" s="396">
        <v>50</v>
      </c>
      <c r="F954" s="396">
        <v>0</v>
      </c>
      <c r="G954" s="402" t="s">
        <v>3183</v>
      </c>
      <c r="H954" s="402" t="s">
        <v>1463</v>
      </c>
      <c r="I954" s="188" t="s">
        <v>1464</v>
      </c>
      <c r="J954" s="188"/>
      <c r="K954" s="408">
        <f t="shared" si="54"/>
        <v>0</v>
      </c>
      <c r="L954" s="408">
        <v>0</v>
      </c>
      <c r="M954" s="408"/>
      <c r="N954" s="408">
        <v>0</v>
      </c>
      <c r="O954" s="464">
        <f t="shared" si="56"/>
        <v>0</v>
      </c>
    </row>
    <row r="955" spans="1:15" ht="25.5">
      <c r="A955" s="189">
        <v>390</v>
      </c>
      <c r="B955" s="188">
        <v>200</v>
      </c>
      <c r="C955" s="188">
        <v>300</v>
      </c>
      <c r="D955" s="188">
        <v>200</v>
      </c>
      <c r="E955" s="396">
        <v>60</v>
      </c>
      <c r="F955" s="396">
        <v>0</v>
      </c>
      <c r="G955" s="402" t="s">
        <v>3184</v>
      </c>
      <c r="H955" s="402" t="s">
        <v>1465</v>
      </c>
      <c r="I955" s="188" t="s">
        <v>1466</v>
      </c>
      <c r="J955" s="188"/>
      <c r="K955" s="408">
        <f t="shared" si="54"/>
        <v>0</v>
      </c>
      <c r="L955" s="408">
        <v>0</v>
      </c>
      <c r="M955" s="408"/>
      <c r="N955" s="408">
        <v>75776.56</v>
      </c>
      <c r="O955" s="464">
        <f t="shared" si="56"/>
        <v>-75776.56</v>
      </c>
    </row>
    <row r="956" spans="1:15">
      <c r="A956" s="189">
        <v>390</v>
      </c>
      <c r="B956" s="188">
        <v>200</v>
      </c>
      <c r="C956" s="188">
        <v>300</v>
      </c>
      <c r="D956" s="188">
        <v>200</v>
      </c>
      <c r="E956" s="396">
        <v>90</v>
      </c>
      <c r="F956" s="396">
        <v>0</v>
      </c>
      <c r="G956" s="402" t="s">
        <v>3185</v>
      </c>
      <c r="H956" s="402" t="s">
        <v>1467</v>
      </c>
      <c r="I956" s="188" t="s">
        <v>1468</v>
      </c>
      <c r="J956" s="188"/>
      <c r="K956" s="408">
        <f t="shared" si="54"/>
        <v>0</v>
      </c>
      <c r="L956" s="408">
        <v>0</v>
      </c>
      <c r="M956" s="408"/>
      <c r="N956" s="408">
        <v>16512.98</v>
      </c>
      <c r="O956" s="464">
        <f t="shared" si="56"/>
        <v>-16512.98</v>
      </c>
    </row>
    <row r="957" spans="1:15">
      <c r="A957" s="189">
        <v>390</v>
      </c>
      <c r="B957" s="188">
        <v>200</v>
      </c>
      <c r="C957" s="188">
        <v>400</v>
      </c>
      <c r="D957" s="188">
        <v>0</v>
      </c>
      <c r="E957" s="188">
        <v>0</v>
      </c>
      <c r="F957" s="188">
        <v>0</v>
      </c>
      <c r="G957" s="403" t="s">
        <v>3186</v>
      </c>
      <c r="H957" s="403" t="s">
        <v>1469</v>
      </c>
      <c r="I957" s="188" t="s">
        <v>1470</v>
      </c>
      <c r="J957" s="424"/>
      <c r="K957" s="409">
        <f t="shared" si="54"/>
        <v>0</v>
      </c>
      <c r="L957" s="409">
        <v>0</v>
      </c>
      <c r="M957" s="409"/>
      <c r="N957" s="409">
        <v>0</v>
      </c>
      <c r="O957" s="465"/>
    </row>
    <row r="958" spans="1:15">
      <c r="A958" s="189">
        <v>390</v>
      </c>
      <c r="B958" s="188">
        <v>200</v>
      </c>
      <c r="C958" s="188">
        <v>400</v>
      </c>
      <c r="D958" s="396">
        <v>50</v>
      </c>
      <c r="E958" s="188">
        <v>0</v>
      </c>
      <c r="F958" s="188">
        <v>0</v>
      </c>
      <c r="G958" s="402" t="s">
        <v>3187</v>
      </c>
      <c r="H958" s="402" t="s">
        <v>1471</v>
      </c>
      <c r="I958" s="188" t="s">
        <v>1472</v>
      </c>
      <c r="J958" s="188"/>
      <c r="K958" s="408">
        <f t="shared" si="54"/>
        <v>0</v>
      </c>
      <c r="L958" s="408">
        <v>0</v>
      </c>
      <c r="M958" s="408"/>
      <c r="N958" s="408">
        <v>0</v>
      </c>
      <c r="O958" s="464">
        <f>+K958-N958</f>
        <v>0</v>
      </c>
    </row>
    <row r="959" spans="1:15" ht="25.5">
      <c r="A959" s="189">
        <v>390</v>
      </c>
      <c r="B959" s="188">
        <v>200</v>
      </c>
      <c r="C959" s="188">
        <v>400</v>
      </c>
      <c r="D959" s="396">
        <v>100</v>
      </c>
      <c r="E959" s="396">
        <v>0</v>
      </c>
      <c r="F959" s="396">
        <v>0</v>
      </c>
      <c r="G959" s="402" t="s">
        <v>3188</v>
      </c>
      <c r="H959" s="402" t="s">
        <v>1473</v>
      </c>
      <c r="I959" s="188" t="s">
        <v>1474</v>
      </c>
      <c r="J959" s="188" t="s">
        <v>1538</v>
      </c>
      <c r="K959" s="408">
        <f t="shared" si="54"/>
        <v>0</v>
      </c>
      <c r="L959" s="408">
        <v>0</v>
      </c>
      <c r="M959" s="408"/>
      <c r="N959" s="408">
        <v>0</v>
      </c>
      <c r="O959" s="464">
        <f>+K959-N959</f>
        <v>0</v>
      </c>
    </row>
    <row r="960" spans="1:15">
      <c r="A960" s="189">
        <v>390</v>
      </c>
      <c r="B960" s="188">
        <v>200</v>
      </c>
      <c r="C960" s="188">
        <v>400</v>
      </c>
      <c r="D960" s="188">
        <v>200</v>
      </c>
      <c r="E960" s="188">
        <v>0</v>
      </c>
      <c r="F960" s="188">
        <v>0</v>
      </c>
      <c r="G960" s="403" t="s">
        <v>3189</v>
      </c>
      <c r="H960" s="403" t="s">
        <v>1475</v>
      </c>
      <c r="I960" s="188" t="s">
        <v>1476</v>
      </c>
      <c r="J960" s="424"/>
      <c r="K960" s="409">
        <f t="shared" si="54"/>
        <v>0</v>
      </c>
      <c r="L960" s="409">
        <v>0</v>
      </c>
      <c r="M960" s="409"/>
      <c r="N960" s="409">
        <v>0</v>
      </c>
      <c r="O960" s="465"/>
    </row>
    <row r="961" spans="1:15" ht="25.5">
      <c r="A961" s="189">
        <v>390</v>
      </c>
      <c r="B961" s="188">
        <v>200</v>
      </c>
      <c r="C961" s="188">
        <v>400</v>
      </c>
      <c r="D961" s="188">
        <v>200</v>
      </c>
      <c r="E961" s="396">
        <v>10</v>
      </c>
      <c r="F961" s="396">
        <v>0</v>
      </c>
      <c r="G961" s="402" t="s">
        <v>3190</v>
      </c>
      <c r="H961" s="402" t="s">
        <v>1477</v>
      </c>
      <c r="I961" s="188" t="s">
        <v>1478</v>
      </c>
      <c r="J961" s="188" t="s">
        <v>1583</v>
      </c>
      <c r="K961" s="408">
        <f t="shared" si="54"/>
        <v>0</v>
      </c>
      <c r="L961" s="408">
        <v>0</v>
      </c>
      <c r="M961" s="408"/>
      <c r="N961" s="408">
        <v>0</v>
      </c>
      <c r="O961" s="464">
        <f t="shared" ref="O961:O968" si="57">+K961-N961</f>
        <v>0</v>
      </c>
    </row>
    <row r="962" spans="1:15">
      <c r="A962" s="189">
        <v>390</v>
      </c>
      <c r="B962" s="188">
        <v>200</v>
      </c>
      <c r="C962" s="188">
        <v>400</v>
      </c>
      <c r="D962" s="188">
        <v>200</v>
      </c>
      <c r="E962" s="396">
        <v>20</v>
      </c>
      <c r="F962" s="396">
        <v>0</v>
      </c>
      <c r="G962" s="402" t="s">
        <v>3191</v>
      </c>
      <c r="H962" s="402" t="s">
        <v>1479</v>
      </c>
      <c r="I962" s="188" t="s">
        <v>1480</v>
      </c>
      <c r="J962" s="188"/>
      <c r="K962" s="408">
        <f t="shared" si="54"/>
        <v>0</v>
      </c>
      <c r="L962" s="408">
        <v>0</v>
      </c>
      <c r="M962" s="408"/>
      <c r="N962" s="408">
        <v>1675.8</v>
      </c>
      <c r="O962" s="464">
        <f t="shared" si="57"/>
        <v>-1675.8</v>
      </c>
    </row>
    <row r="963" spans="1:15" ht="25.5">
      <c r="A963" s="189">
        <v>390</v>
      </c>
      <c r="B963" s="188">
        <v>200</v>
      </c>
      <c r="C963" s="188">
        <v>400</v>
      </c>
      <c r="D963" s="188">
        <v>200</v>
      </c>
      <c r="E963" s="396">
        <v>30</v>
      </c>
      <c r="F963" s="396">
        <v>0</v>
      </c>
      <c r="G963" s="402" t="s">
        <v>3192</v>
      </c>
      <c r="H963" s="402" t="s">
        <v>1481</v>
      </c>
      <c r="I963" s="188" t="s">
        <v>1482</v>
      </c>
      <c r="J963" s="188"/>
      <c r="K963" s="408">
        <f t="shared" si="54"/>
        <v>0</v>
      </c>
      <c r="L963" s="408">
        <v>0</v>
      </c>
      <c r="M963" s="408"/>
      <c r="N963" s="408">
        <v>0</v>
      </c>
      <c r="O963" s="464">
        <f t="shared" si="57"/>
        <v>0</v>
      </c>
    </row>
    <row r="964" spans="1:15" ht="31.15" customHeight="1">
      <c r="A964" s="189">
        <v>390</v>
      </c>
      <c r="B964" s="188">
        <v>200</v>
      </c>
      <c r="C964" s="188">
        <v>400</v>
      </c>
      <c r="D964" s="188">
        <v>200</v>
      </c>
      <c r="E964" s="396">
        <v>40</v>
      </c>
      <c r="F964" s="396">
        <v>0</v>
      </c>
      <c r="G964" s="402" t="s">
        <v>3193</v>
      </c>
      <c r="H964" s="402" t="s">
        <v>1483</v>
      </c>
      <c r="I964" s="188" t="s">
        <v>1484</v>
      </c>
      <c r="J964" s="188"/>
      <c r="K964" s="408">
        <f t="shared" si="54"/>
        <v>0</v>
      </c>
      <c r="L964" s="408">
        <v>0</v>
      </c>
      <c r="M964" s="408"/>
      <c r="N964" s="408">
        <v>0</v>
      </c>
      <c r="O964" s="464">
        <f t="shared" si="57"/>
        <v>0</v>
      </c>
    </row>
    <row r="965" spans="1:15" ht="31.15" customHeight="1">
      <c r="A965" s="189">
        <v>390</v>
      </c>
      <c r="B965" s="188">
        <v>200</v>
      </c>
      <c r="C965" s="188">
        <v>400</v>
      </c>
      <c r="D965" s="188">
        <v>200</v>
      </c>
      <c r="E965" s="396">
        <v>50</v>
      </c>
      <c r="F965" s="396">
        <v>0</v>
      </c>
      <c r="G965" s="402" t="s">
        <v>3194</v>
      </c>
      <c r="H965" s="402" t="s">
        <v>1485</v>
      </c>
      <c r="I965" s="188" t="s">
        <v>1486</v>
      </c>
      <c r="J965" s="188"/>
      <c r="K965" s="408">
        <f t="shared" si="54"/>
        <v>0</v>
      </c>
      <c r="L965" s="408">
        <v>0</v>
      </c>
      <c r="M965" s="408"/>
      <c r="N965" s="408">
        <v>0</v>
      </c>
      <c r="O965" s="464">
        <f t="shared" si="57"/>
        <v>0</v>
      </c>
    </row>
    <row r="966" spans="1:15" ht="25.5">
      <c r="A966" s="189">
        <v>390</v>
      </c>
      <c r="B966" s="188">
        <v>200</v>
      </c>
      <c r="C966" s="188">
        <v>400</v>
      </c>
      <c r="D966" s="188">
        <v>200</v>
      </c>
      <c r="E966" s="396">
        <v>60</v>
      </c>
      <c r="F966" s="396">
        <v>0</v>
      </c>
      <c r="G966" s="402" t="s">
        <v>3195</v>
      </c>
      <c r="H966" s="402" t="s">
        <v>1487</v>
      </c>
      <c r="I966" s="188" t="s">
        <v>1488</v>
      </c>
      <c r="J966" s="188"/>
      <c r="K966" s="408">
        <f t="shared" si="54"/>
        <v>0</v>
      </c>
      <c r="L966" s="408">
        <v>0</v>
      </c>
      <c r="M966" s="408"/>
      <c r="N966" s="408">
        <v>5.5</v>
      </c>
      <c r="O966" s="464">
        <f t="shared" si="57"/>
        <v>-5.5</v>
      </c>
    </row>
    <row r="967" spans="1:15">
      <c r="A967" s="189">
        <v>390</v>
      </c>
      <c r="B967" s="188">
        <v>200</v>
      </c>
      <c r="C967" s="188">
        <v>400</v>
      </c>
      <c r="D967" s="188">
        <v>200</v>
      </c>
      <c r="E967" s="396">
        <v>70</v>
      </c>
      <c r="F967" s="396">
        <v>0</v>
      </c>
      <c r="G967" s="402" t="s">
        <v>3196</v>
      </c>
      <c r="H967" s="402" t="s">
        <v>1489</v>
      </c>
      <c r="I967" s="188" t="s">
        <v>1490</v>
      </c>
      <c r="J967" s="188"/>
      <c r="K967" s="408">
        <f t="shared" ref="K967:K977" si="58">+L967+M967</f>
        <v>0</v>
      </c>
      <c r="L967" s="408">
        <v>0</v>
      </c>
      <c r="M967" s="408"/>
      <c r="N967" s="408">
        <v>144640.85</v>
      </c>
      <c r="O967" s="464">
        <f t="shared" si="57"/>
        <v>-144640.85</v>
      </c>
    </row>
    <row r="968" spans="1:15">
      <c r="A968" s="189">
        <v>390</v>
      </c>
      <c r="B968" s="188">
        <v>200</v>
      </c>
      <c r="C968" s="396">
        <v>500</v>
      </c>
      <c r="D968" s="396">
        <v>0</v>
      </c>
      <c r="E968" s="396">
        <v>0</v>
      </c>
      <c r="F968" s="396">
        <v>0</v>
      </c>
      <c r="G968" s="402" t="s">
        <v>3197</v>
      </c>
      <c r="H968" s="402" t="s">
        <v>1433</v>
      </c>
      <c r="I968" s="188" t="s">
        <v>1491</v>
      </c>
      <c r="J968" s="188"/>
      <c r="K968" s="408">
        <f t="shared" si="58"/>
        <v>0</v>
      </c>
      <c r="L968" s="408">
        <v>0</v>
      </c>
      <c r="M968" s="408"/>
      <c r="N968" s="408">
        <v>1281.99</v>
      </c>
      <c r="O968" s="464">
        <f t="shared" si="57"/>
        <v>-1281.99</v>
      </c>
    </row>
    <row r="969" spans="1:15">
      <c r="A969" s="184">
        <v>400</v>
      </c>
      <c r="B969" s="57">
        <v>0</v>
      </c>
      <c r="C969" s="57">
        <v>0</v>
      </c>
      <c r="D969" s="57">
        <v>0</v>
      </c>
      <c r="E969" s="57">
        <v>0</v>
      </c>
      <c r="F969" s="57">
        <v>0</v>
      </c>
      <c r="G969" s="413">
        <v>400</v>
      </c>
      <c r="H969" s="413" t="s">
        <v>110</v>
      </c>
      <c r="I969" s="57" t="s">
        <v>1492</v>
      </c>
      <c r="J969" s="57"/>
      <c r="K969" s="409">
        <f t="shared" si="58"/>
        <v>0</v>
      </c>
      <c r="L969" s="409">
        <v>0</v>
      </c>
      <c r="M969" s="409"/>
      <c r="N969" s="409">
        <v>0</v>
      </c>
      <c r="O969" s="465"/>
    </row>
    <row r="970" spans="1:15">
      <c r="A970" s="189">
        <v>400</v>
      </c>
      <c r="B970" s="396">
        <v>100</v>
      </c>
      <c r="C970" s="396">
        <v>0</v>
      </c>
      <c r="D970" s="396">
        <v>0</v>
      </c>
      <c r="E970" s="396">
        <v>0</v>
      </c>
      <c r="F970" s="396">
        <v>0</v>
      </c>
      <c r="G970" s="402" t="s">
        <v>3198</v>
      </c>
      <c r="H970" s="402" t="s">
        <v>1493</v>
      </c>
      <c r="I970" s="188" t="s">
        <v>1494</v>
      </c>
      <c r="J970" s="188"/>
      <c r="K970" s="408">
        <f t="shared" si="58"/>
        <v>3055974.73</v>
      </c>
      <c r="L970" s="408">
        <v>3055974.73</v>
      </c>
      <c r="M970" s="408"/>
      <c r="N970" s="408">
        <v>2877709.71</v>
      </c>
      <c r="O970" s="464">
        <f>+K970-N970</f>
        <v>178265.02000000002</v>
      </c>
    </row>
    <row r="971" spans="1:15" ht="25.5">
      <c r="A971" s="189">
        <v>400</v>
      </c>
      <c r="B971" s="396">
        <v>200</v>
      </c>
      <c r="C971" s="396">
        <v>0</v>
      </c>
      <c r="D971" s="396">
        <v>0</v>
      </c>
      <c r="E971" s="396">
        <v>0</v>
      </c>
      <c r="F971" s="396">
        <v>0</v>
      </c>
      <c r="G971" s="402" t="s">
        <v>3199</v>
      </c>
      <c r="H971" s="402" t="s">
        <v>1495</v>
      </c>
      <c r="I971" s="188" t="s">
        <v>1496</v>
      </c>
      <c r="J971" s="188"/>
      <c r="K971" s="408">
        <f t="shared" si="58"/>
        <v>139294</v>
      </c>
      <c r="L971" s="408">
        <v>139294</v>
      </c>
      <c r="M971" s="408"/>
      <c r="N971" s="408">
        <v>139294.32</v>
      </c>
      <c r="O971" s="464">
        <f>+K971-N971</f>
        <v>-0.32000000000698492</v>
      </c>
    </row>
    <row r="972" spans="1:15" ht="25.5">
      <c r="A972" s="189">
        <v>400</v>
      </c>
      <c r="B972" s="396">
        <v>300</v>
      </c>
      <c r="C972" s="396">
        <v>0</v>
      </c>
      <c r="D972" s="396">
        <v>0</v>
      </c>
      <c r="E972" s="396">
        <v>0</v>
      </c>
      <c r="F972" s="396">
        <v>0</v>
      </c>
      <c r="G972" s="402" t="s">
        <v>3200</v>
      </c>
      <c r="H972" s="402" t="s">
        <v>1497</v>
      </c>
      <c r="I972" s="188" t="s">
        <v>1498</v>
      </c>
      <c r="J972" s="188"/>
      <c r="K972" s="408">
        <f t="shared" si="58"/>
        <v>48304</v>
      </c>
      <c r="L972" s="408">
        <v>48304</v>
      </c>
      <c r="M972" s="408"/>
      <c r="N972" s="408">
        <v>48304</v>
      </c>
      <c r="O972" s="464">
        <f>+K972-N972</f>
        <v>0</v>
      </c>
    </row>
    <row r="973" spans="1:15">
      <c r="A973" s="189">
        <v>400</v>
      </c>
      <c r="B973" s="396">
        <v>400</v>
      </c>
      <c r="C973" s="396">
        <v>0</v>
      </c>
      <c r="D973" s="396">
        <v>0</v>
      </c>
      <c r="E973" s="396">
        <v>0</v>
      </c>
      <c r="F973" s="396">
        <v>0</v>
      </c>
      <c r="G973" s="402" t="s">
        <v>3201</v>
      </c>
      <c r="H973" s="402" t="s">
        <v>1499</v>
      </c>
      <c r="I973" s="188" t="s">
        <v>1500</v>
      </c>
      <c r="J973" s="188"/>
      <c r="K973" s="408">
        <f t="shared" si="58"/>
        <v>0</v>
      </c>
      <c r="L973" s="408">
        <v>0</v>
      </c>
      <c r="M973" s="408"/>
      <c r="N973" s="408">
        <v>0</v>
      </c>
      <c r="O973" s="464">
        <f>+K973-N973</f>
        <v>0</v>
      </c>
    </row>
    <row r="974" spans="1:15">
      <c r="A974" s="184">
        <v>405</v>
      </c>
      <c r="B974" s="57">
        <v>0</v>
      </c>
      <c r="C974" s="57">
        <v>0</v>
      </c>
      <c r="D974" s="57">
        <v>0</v>
      </c>
      <c r="E974" s="57">
        <v>0</v>
      </c>
      <c r="F974" s="57">
        <v>0</v>
      </c>
      <c r="G974" s="413">
        <v>405</v>
      </c>
      <c r="H974" s="413" t="s">
        <v>115</v>
      </c>
      <c r="I974" s="57" t="s">
        <v>1501</v>
      </c>
      <c r="J974" s="57"/>
      <c r="K974" s="409">
        <f t="shared" si="58"/>
        <v>0</v>
      </c>
      <c r="L974" s="409">
        <v>0</v>
      </c>
      <c r="M974" s="409"/>
      <c r="N974" s="409">
        <v>0</v>
      </c>
      <c r="O974" s="465"/>
    </row>
    <row r="975" spans="1:15">
      <c r="A975" s="189">
        <v>405</v>
      </c>
      <c r="B975" s="396">
        <v>100</v>
      </c>
      <c r="C975" s="396">
        <v>0</v>
      </c>
      <c r="D975" s="396">
        <v>0</v>
      </c>
      <c r="E975" s="396">
        <v>0</v>
      </c>
      <c r="F975" s="396">
        <v>0</v>
      </c>
      <c r="G975" s="402" t="s">
        <v>3202</v>
      </c>
      <c r="H975" s="402" t="s">
        <v>1502</v>
      </c>
      <c r="I975" s="188" t="s">
        <v>1503</v>
      </c>
      <c r="J975" s="188"/>
      <c r="K975" s="408">
        <f t="shared" si="58"/>
        <v>15857.5</v>
      </c>
      <c r="L975" s="408">
        <v>15857.5</v>
      </c>
      <c r="M975" s="408"/>
      <c r="N975" s="408">
        <v>15857.5</v>
      </c>
      <c r="O975" s="464">
        <f>+K975-N975</f>
        <v>0</v>
      </c>
    </row>
    <row r="976" spans="1:15">
      <c r="A976" s="189">
        <v>405</v>
      </c>
      <c r="B976" s="396">
        <v>200</v>
      </c>
      <c r="C976" s="396">
        <v>0</v>
      </c>
      <c r="D976" s="396">
        <v>0</v>
      </c>
      <c r="E976" s="396">
        <v>0</v>
      </c>
      <c r="F976" s="396">
        <v>0</v>
      </c>
      <c r="G976" s="402" t="s">
        <v>3203</v>
      </c>
      <c r="H976" s="402" t="s">
        <v>1504</v>
      </c>
      <c r="I976" s="188" t="s">
        <v>1505</v>
      </c>
      <c r="J976" s="188"/>
      <c r="K976" s="408">
        <f t="shared" si="58"/>
        <v>0</v>
      </c>
      <c r="L976" s="408">
        <v>0</v>
      </c>
      <c r="M976" s="408"/>
      <c r="N976" s="408">
        <v>0</v>
      </c>
      <c r="O976" s="464">
        <f>+K976-N976</f>
        <v>0</v>
      </c>
    </row>
    <row r="977" spans="1:15" ht="26.25" thickBot="1">
      <c r="A977" s="191">
        <v>410</v>
      </c>
      <c r="B977" s="401">
        <v>0</v>
      </c>
      <c r="C977" s="401">
        <v>0</v>
      </c>
      <c r="D977" s="401">
        <v>0</v>
      </c>
      <c r="E977" s="401">
        <v>0</v>
      </c>
      <c r="F977" s="401">
        <v>0</v>
      </c>
      <c r="G977" s="426" t="s">
        <v>3204</v>
      </c>
      <c r="H977" s="426" t="s">
        <v>1506</v>
      </c>
      <c r="I977" s="401" t="s">
        <v>1507</v>
      </c>
      <c r="J977" s="401"/>
      <c r="K977" s="427">
        <f t="shared" si="58"/>
        <v>0</v>
      </c>
      <c r="L977" s="427">
        <v>0</v>
      </c>
      <c r="M977" s="427"/>
      <c r="N977" s="427">
        <v>0</v>
      </c>
      <c r="O977" s="472">
        <f>+K977-N977</f>
        <v>0</v>
      </c>
    </row>
    <row r="978" spans="1:15" ht="15">
      <c r="G978" s="58"/>
      <c r="H978" s="58" t="s">
        <v>534</v>
      </c>
      <c r="K978" s="253">
        <f t="shared" ref="K978" si="59">SUM(K6:K977)</f>
        <v>88351891.65256162</v>
      </c>
      <c r="L978" s="253"/>
      <c r="M978" s="253"/>
      <c r="N978" s="253">
        <f>SUM(N6:N977)</f>
        <v>90077161.074380159</v>
      </c>
      <c r="O978" s="253">
        <f t="shared" ref="O978" si="60">SUM(O6:O977)</f>
        <v>-1725269.4218184859</v>
      </c>
    </row>
    <row r="979" spans="1:15" ht="15">
      <c r="A979" s="53"/>
      <c r="B979" s="53"/>
      <c r="C979" s="53"/>
      <c r="D979" s="53"/>
      <c r="E979" s="53"/>
      <c r="F979" s="53"/>
      <c r="G979" s="58"/>
      <c r="H979" s="58"/>
      <c r="I979" s="59"/>
      <c r="J979" s="59"/>
      <c r="K979" s="253"/>
      <c r="L979" s="253"/>
      <c r="M979" s="253"/>
      <c r="N979" s="253"/>
      <c r="O979" s="253"/>
    </row>
    <row r="980" spans="1:15" ht="15">
      <c r="G980" s="58"/>
      <c r="H980" s="58"/>
      <c r="K980" s="253"/>
      <c r="L980" s="253"/>
      <c r="M980" s="253"/>
      <c r="N980" s="253"/>
      <c r="O980" s="253"/>
    </row>
    <row r="981" spans="1:15" ht="15">
      <c r="G981" s="58"/>
      <c r="H981" s="58"/>
      <c r="K981" s="253"/>
      <c r="L981" s="253"/>
      <c r="M981" s="253"/>
      <c r="N981" s="253"/>
      <c r="O981" s="253"/>
    </row>
    <row r="982" spans="1:15" ht="15">
      <c r="G982" s="58"/>
      <c r="H982" s="58"/>
      <c r="K982" s="253"/>
      <c r="L982" s="253"/>
      <c r="M982" s="253"/>
      <c r="N982" s="253"/>
      <c r="O982" s="253"/>
    </row>
    <row r="983" spans="1:15" ht="15">
      <c r="G983" s="58"/>
      <c r="H983" s="58"/>
      <c r="K983" s="253"/>
      <c r="L983" s="253"/>
      <c r="M983" s="253"/>
      <c r="N983" s="253"/>
      <c r="O983" s="253"/>
    </row>
    <row r="984" spans="1:15" ht="15">
      <c r="G984" s="58"/>
      <c r="H984" s="58"/>
      <c r="K984" s="253"/>
      <c r="L984" s="253"/>
      <c r="M984" s="253"/>
      <c r="N984" s="253"/>
      <c r="O984" s="253"/>
    </row>
    <row r="985" spans="1:15" ht="15">
      <c r="G985" s="58"/>
      <c r="H985" s="58"/>
      <c r="K985" s="253"/>
      <c r="L985" s="253"/>
      <c r="M985" s="253"/>
      <c r="N985" s="253"/>
      <c r="O985" s="253"/>
    </row>
    <row r="986" spans="1:15" ht="15">
      <c r="G986" s="58"/>
      <c r="H986" s="58"/>
      <c r="K986" s="253"/>
      <c r="L986" s="253"/>
      <c r="M986" s="253"/>
      <c r="N986" s="253"/>
      <c r="O986" s="253"/>
    </row>
    <row r="987" spans="1:15" ht="15">
      <c r="G987" s="58"/>
      <c r="H987" s="58"/>
      <c r="K987" s="253"/>
      <c r="L987" s="253"/>
      <c r="M987" s="253"/>
      <c r="N987" s="253"/>
      <c r="O987" s="253"/>
    </row>
    <row r="988" spans="1:15" ht="15">
      <c r="G988" s="58"/>
      <c r="H988" s="58"/>
      <c r="K988" s="253"/>
      <c r="L988" s="253"/>
      <c r="M988" s="253"/>
      <c r="N988" s="253"/>
      <c r="O988" s="253"/>
    </row>
    <row r="989" spans="1:15" ht="15">
      <c r="G989" s="58"/>
      <c r="H989" s="58"/>
      <c r="K989" s="253"/>
      <c r="L989" s="253"/>
      <c r="M989" s="253"/>
      <c r="N989" s="253"/>
      <c r="O989" s="253"/>
    </row>
    <row r="990" spans="1:15" ht="15">
      <c r="G990" s="58"/>
      <c r="H990" s="58"/>
      <c r="K990" s="253"/>
      <c r="L990" s="253"/>
      <c r="M990" s="253"/>
      <c r="N990" s="253"/>
      <c r="O990" s="253"/>
    </row>
    <row r="991" spans="1:15" ht="15">
      <c r="G991" s="58"/>
      <c r="H991" s="58"/>
      <c r="K991" s="253"/>
      <c r="L991" s="253"/>
      <c r="M991" s="253"/>
      <c r="N991" s="253"/>
      <c r="O991" s="253"/>
    </row>
    <row r="992" spans="1:15" ht="15">
      <c r="G992" s="58"/>
      <c r="H992" s="58"/>
      <c r="K992" s="253"/>
      <c r="L992" s="253"/>
      <c r="M992" s="253"/>
      <c r="N992" s="253"/>
      <c r="O992" s="253"/>
    </row>
    <row r="993" spans="7:15" ht="15">
      <c r="G993" s="58"/>
      <c r="H993" s="58"/>
      <c r="K993" s="253"/>
      <c r="L993" s="253"/>
      <c r="M993" s="253"/>
      <c r="N993" s="253"/>
      <c r="O993" s="253"/>
    </row>
    <row r="994" spans="7:15" ht="15">
      <c r="G994" s="58"/>
      <c r="H994" s="58"/>
      <c r="K994" s="253"/>
      <c r="L994" s="253"/>
      <c r="M994" s="253"/>
      <c r="N994" s="253"/>
      <c r="O994" s="253"/>
    </row>
    <row r="995" spans="7:15" ht="15">
      <c r="G995" s="58"/>
      <c r="H995" s="58"/>
      <c r="K995" s="253"/>
      <c r="L995" s="253"/>
      <c r="M995" s="253"/>
      <c r="N995" s="253"/>
      <c r="O995" s="253"/>
    </row>
    <row r="996" spans="7:15" ht="15">
      <c r="G996" s="58"/>
      <c r="H996" s="58"/>
      <c r="K996" s="253"/>
      <c r="L996" s="253"/>
      <c r="M996" s="253"/>
      <c r="N996" s="253"/>
      <c r="O996" s="253"/>
    </row>
    <row r="997" spans="7:15" ht="15">
      <c r="G997" s="58"/>
      <c r="H997" s="58"/>
      <c r="K997" s="253"/>
      <c r="L997" s="253"/>
      <c r="M997" s="253"/>
      <c r="N997" s="253"/>
      <c r="O997" s="253"/>
    </row>
    <row r="998" spans="7:15" ht="15">
      <c r="G998" s="58"/>
      <c r="H998" s="58"/>
      <c r="K998" s="253"/>
      <c r="L998" s="253"/>
      <c r="M998" s="253"/>
      <c r="N998" s="253"/>
      <c r="O998" s="253"/>
    </row>
    <row r="999" spans="7:15" ht="15">
      <c r="G999" s="58"/>
      <c r="H999" s="58"/>
      <c r="K999" s="253"/>
      <c r="L999" s="253"/>
      <c r="M999" s="253"/>
      <c r="N999" s="253"/>
      <c r="O999" s="253"/>
    </row>
    <row r="1000" spans="7:15" ht="15">
      <c r="G1000" s="58"/>
      <c r="H1000" s="58"/>
      <c r="K1000" s="253"/>
      <c r="L1000" s="253"/>
      <c r="M1000" s="253"/>
      <c r="N1000" s="253"/>
      <c r="O1000" s="253"/>
    </row>
    <row r="1001" spans="7:15" ht="15">
      <c r="G1001" s="58"/>
      <c r="H1001" s="58"/>
      <c r="K1001" s="253"/>
      <c r="L1001" s="253"/>
      <c r="M1001" s="253"/>
      <c r="N1001" s="253"/>
      <c r="O1001" s="253"/>
    </row>
    <row r="1002" spans="7:15" ht="15">
      <c r="G1002" s="58"/>
      <c r="H1002" s="58"/>
      <c r="K1002" s="253"/>
      <c r="L1002" s="253"/>
      <c r="M1002" s="253"/>
      <c r="N1002" s="253"/>
      <c r="O1002" s="253"/>
    </row>
    <row r="1003" spans="7:15" ht="15">
      <c r="G1003" s="58"/>
      <c r="H1003" s="58"/>
      <c r="K1003" s="253"/>
      <c r="L1003" s="253"/>
      <c r="M1003" s="253"/>
      <c r="N1003" s="253"/>
      <c r="O1003" s="253"/>
    </row>
    <row r="1004" spans="7:15" ht="15">
      <c r="G1004" s="58"/>
      <c r="H1004" s="58"/>
      <c r="K1004" s="253"/>
      <c r="L1004" s="253"/>
      <c r="M1004" s="253"/>
      <c r="N1004" s="253"/>
      <c r="O1004" s="253"/>
    </row>
    <row r="1005" spans="7:15" ht="15">
      <c r="G1005" s="58"/>
      <c r="H1005" s="58"/>
      <c r="K1005" s="253"/>
      <c r="L1005" s="253"/>
      <c r="M1005" s="253"/>
      <c r="N1005" s="253"/>
      <c r="O1005" s="253"/>
    </row>
    <row r="1006" spans="7:15" ht="15">
      <c r="G1006" s="58"/>
      <c r="H1006" s="58"/>
      <c r="K1006" s="253"/>
      <c r="L1006" s="253"/>
      <c r="M1006" s="253"/>
      <c r="N1006" s="253"/>
      <c r="O1006" s="253"/>
    </row>
    <row r="1007" spans="7:15" ht="15">
      <c r="G1007" s="58"/>
      <c r="H1007" s="58"/>
      <c r="K1007" s="253"/>
      <c r="L1007" s="253"/>
      <c r="M1007" s="253"/>
      <c r="N1007" s="253"/>
      <c r="O1007" s="253"/>
    </row>
  </sheetData>
  <autoFilter ref="A2:O978" xr:uid="{00000000-0009-0000-0000-000002000000}"/>
  <mergeCells count="8">
    <mergeCell ref="O1:O2"/>
    <mergeCell ref="L1:L2"/>
    <mergeCell ref="M1:M2"/>
    <mergeCell ref="G1:G2"/>
    <mergeCell ref="H1:H2"/>
    <mergeCell ref="N1:N2"/>
    <mergeCell ref="I1:I2"/>
    <mergeCell ref="K1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P591"/>
  <sheetViews>
    <sheetView workbookViewId="0">
      <pane ySplit="2" topLeftCell="A249" activePane="bottomLeft" state="frozen"/>
      <selection pane="bottomLeft" activeCell="N268" sqref="N268"/>
    </sheetView>
  </sheetViews>
  <sheetFormatPr defaultRowHeight="12.75"/>
  <cols>
    <col min="1" max="6" width="3.5703125" style="310" customWidth="1"/>
    <col min="7" max="7" width="22" style="310" hidden="1" customWidth="1"/>
    <col min="8" max="8" width="48.28515625" customWidth="1"/>
    <col min="9" max="9" width="14.5703125" customWidth="1"/>
    <col min="10" max="10" width="8.140625" customWidth="1"/>
    <col min="11" max="14" width="18.7109375" customWidth="1"/>
    <col min="15" max="15" width="17.42578125" customWidth="1"/>
  </cols>
  <sheetData>
    <row r="1" spans="1:18" ht="30" customHeight="1" thickBot="1">
      <c r="A1" s="282" t="s">
        <v>120</v>
      </c>
      <c r="B1" s="287"/>
      <c r="C1" s="287"/>
      <c r="D1" s="287"/>
      <c r="E1" s="287"/>
      <c r="F1" s="288"/>
      <c r="G1" s="486" t="s">
        <v>3471</v>
      </c>
      <c r="H1" s="489" t="s">
        <v>121</v>
      </c>
      <c r="I1" s="486" t="s">
        <v>122</v>
      </c>
      <c r="J1" s="486" t="s">
        <v>2227</v>
      </c>
      <c r="K1" s="487" t="s">
        <v>3479</v>
      </c>
      <c r="L1" s="484" t="s">
        <v>3480</v>
      </c>
      <c r="M1" s="484" t="s">
        <v>3481</v>
      </c>
      <c r="N1" s="487" t="s">
        <v>3484</v>
      </c>
      <c r="O1" s="483" t="s">
        <v>3476</v>
      </c>
    </row>
    <row r="2" spans="1:18" ht="24" customHeight="1" thickBot="1">
      <c r="A2" s="254" t="s">
        <v>123</v>
      </c>
      <c r="B2" s="254" t="s">
        <v>124</v>
      </c>
      <c r="C2" s="254" t="s">
        <v>125</v>
      </c>
      <c r="D2" s="254" t="s">
        <v>126</v>
      </c>
      <c r="E2" s="254" t="s">
        <v>127</v>
      </c>
      <c r="F2" s="254" t="s">
        <v>128</v>
      </c>
      <c r="G2" s="486"/>
      <c r="H2" s="490"/>
      <c r="I2" s="486"/>
      <c r="J2" s="486"/>
      <c r="K2" s="488"/>
      <c r="L2" s="485"/>
      <c r="M2" s="485"/>
      <c r="N2" s="488"/>
      <c r="O2" s="483"/>
    </row>
    <row r="3" spans="1:18">
      <c r="A3" s="289">
        <v>600</v>
      </c>
      <c r="B3" s="290">
        <v>0</v>
      </c>
      <c r="C3" s="290">
        <v>0</v>
      </c>
      <c r="D3" s="290">
        <v>0</v>
      </c>
      <c r="E3" s="290">
        <v>0</v>
      </c>
      <c r="F3" s="290">
        <v>0</v>
      </c>
      <c r="G3" s="451">
        <v>600</v>
      </c>
      <c r="H3" s="286" t="s">
        <v>129</v>
      </c>
      <c r="I3" s="41" t="s">
        <v>1521</v>
      </c>
      <c r="J3" s="41"/>
      <c r="K3" s="243"/>
      <c r="L3" s="243"/>
      <c r="M3" s="243"/>
      <c r="N3" s="243"/>
      <c r="O3" s="243"/>
    </row>
    <row r="4" spans="1:18" ht="25.5">
      <c r="A4" s="291">
        <v>600</v>
      </c>
      <c r="B4" s="292">
        <v>100</v>
      </c>
      <c r="C4" s="292">
        <v>0</v>
      </c>
      <c r="D4" s="292">
        <v>0</v>
      </c>
      <c r="E4" s="292">
        <v>0</v>
      </c>
      <c r="F4" s="292">
        <v>0</v>
      </c>
      <c r="G4" s="452" t="s">
        <v>3212</v>
      </c>
      <c r="H4" s="42" t="s">
        <v>130</v>
      </c>
      <c r="I4" s="43" t="s">
        <v>1523</v>
      </c>
      <c r="J4" s="43"/>
      <c r="K4" s="244"/>
      <c r="L4" s="244"/>
      <c r="M4" s="244"/>
      <c r="N4" s="244"/>
      <c r="O4" s="244"/>
    </row>
    <row r="5" spans="1:18" ht="25.5">
      <c r="A5" s="291">
        <v>600</v>
      </c>
      <c r="B5" s="292">
        <v>100</v>
      </c>
      <c r="C5" s="292">
        <v>100</v>
      </c>
      <c r="D5" s="292">
        <v>0</v>
      </c>
      <c r="E5" s="292">
        <v>0</v>
      </c>
      <c r="F5" s="292">
        <v>0</v>
      </c>
      <c r="G5" s="452" t="s">
        <v>3213</v>
      </c>
      <c r="H5" s="42" t="s">
        <v>131</v>
      </c>
      <c r="I5" s="43" t="s">
        <v>132</v>
      </c>
      <c r="J5" s="43"/>
      <c r="K5" s="244"/>
      <c r="L5" s="244"/>
      <c r="M5" s="244"/>
      <c r="N5" s="244"/>
      <c r="O5" s="244"/>
      <c r="P5" s="44"/>
    </row>
    <row r="6" spans="1:18">
      <c r="A6" s="291">
        <v>600</v>
      </c>
      <c r="B6" s="292">
        <v>100</v>
      </c>
      <c r="C6" s="292">
        <v>100</v>
      </c>
      <c r="D6" s="293">
        <v>100</v>
      </c>
      <c r="E6" s="293">
        <v>0</v>
      </c>
      <c r="F6" s="293">
        <v>0</v>
      </c>
      <c r="G6" s="453" t="s">
        <v>3214</v>
      </c>
      <c r="H6" s="45" t="s">
        <v>2110</v>
      </c>
      <c r="I6" s="43" t="s">
        <v>133</v>
      </c>
      <c r="J6" s="43"/>
      <c r="K6" s="245">
        <f>+L6+M6</f>
        <v>15788925.73</v>
      </c>
      <c r="L6" s="245">
        <v>15788925.73</v>
      </c>
      <c r="M6" s="245"/>
      <c r="N6" s="245">
        <v>14447731.810000001</v>
      </c>
      <c r="O6" s="245">
        <f>+K6-N6</f>
        <v>1341193.92</v>
      </c>
      <c r="R6" s="268"/>
    </row>
    <row r="7" spans="1:18">
      <c r="A7" s="291">
        <v>600</v>
      </c>
      <c r="B7" s="292">
        <v>100</v>
      </c>
      <c r="C7" s="292">
        <v>100</v>
      </c>
      <c r="D7" s="293">
        <v>200</v>
      </c>
      <c r="E7" s="293">
        <v>0</v>
      </c>
      <c r="F7" s="293">
        <v>0</v>
      </c>
      <c r="G7" s="453" t="s">
        <v>3215</v>
      </c>
      <c r="H7" s="45" t="s">
        <v>134</v>
      </c>
      <c r="I7" s="43" t="s">
        <v>135</v>
      </c>
      <c r="J7" s="43"/>
      <c r="K7" s="245">
        <f t="shared" ref="K7:K70" si="0">+L7+M7</f>
        <v>4246912.95</v>
      </c>
      <c r="L7" s="245">
        <v>4246912.95</v>
      </c>
      <c r="M7" s="245"/>
      <c r="N7" s="245">
        <v>4893903.1100000003</v>
      </c>
      <c r="O7" s="245">
        <f>+K7-N7</f>
        <v>-646990.16000000015</v>
      </c>
      <c r="R7" s="268"/>
    </row>
    <row r="8" spans="1:18">
      <c r="A8" s="291">
        <v>600</v>
      </c>
      <c r="B8" s="292">
        <v>100</v>
      </c>
      <c r="C8" s="292">
        <v>100</v>
      </c>
      <c r="D8" s="293">
        <v>300</v>
      </c>
      <c r="E8" s="293">
        <v>0</v>
      </c>
      <c r="F8" s="293">
        <v>0</v>
      </c>
      <c r="G8" s="453" t="s">
        <v>3216</v>
      </c>
      <c r="H8" s="45" t="s">
        <v>2111</v>
      </c>
      <c r="I8" s="43" t="s">
        <v>136</v>
      </c>
      <c r="J8" s="43"/>
      <c r="K8" s="246">
        <f t="shared" si="0"/>
        <v>0</v>
      </c>
      <c r="L8" s="246">
        <v>0</v>
      </c>
      <c r="M8" s="246"/>
      <c r="N8" s="246">
        <v>0</v>
      </c>
      <c r="O8" s="246"/>
      <c r="R8" s="268"/>
    </row>
    <row r="9" spans="1:18">
      <c r="A9" s="291">
        <v>600</v>
      </c>
      <c r="B9" s="292">
        <v>100</v>
      </c>
      <c r="C9" s="292">
        <v>100</v>
      </c>
      <c r="D9" s="293">
        <v>300</v>
      </c>
      <c r="E9" s="293">
        <v>10</v>
      </c>
      <c r="F9" s="293">
        <v>0</v>
      </c>
      <c r="G9" s="453" t="s">
        <v>3217</v>
      </c>
      <c r="H9" s="45" t="s">
        <v>137</v>
      </c>
      <c r="I9" s="43" t="s">
        <v>138</v>
      </c>
      <c r="J9" s="43"/>
      <c r="K9" s="245">
        <f t="shared" si="0"/>
        <v>2328685</v>
      </c>
      <c r="L9" s="245">
        <v>2328685</v>
      </c>
      <c r="M9" s="245"/>
      <c r="N9" s="245">
        <v>2328685</v>
      </c>
      <c r="O9" s="245">
        <f>+K9-N9</f>
        <v>0</v>
      </c>
      <c r="R9" s="268"/>
    </row>
    <row r="10" spans="1:18">
      <c r="A10" s="291">
        <v>600</v>
      </c>
      <c r="B10" s="292">
        <v>100</v>
      </c>
      <c r="C10" s="292">
        <v>100</v>
      </c>
      <c r="D10" s="293">
        <v>300</v>
      </c>
      <c r="E10" s="293">
        <v>20</v>
      </c>
      <c r="F10" s="293">
        <v>0</v>
      </c>
      <c r="G10" s="453" t="s">
        <v>3218</v>
      </c>
      <c r="H10" s="45" t="s">
        <v>139</v>
      </c>
      <c r="I10" s="43" t="s">
        <v>140</v>
      </c>
      <c r="J10" s="43"/>
      <c r="K10" s="245">
        <f t="shared" si="0"/>
        <v>5308179</v>
      </c>
      <c r="L10" s="245">
        <v>5308179</v>
      </c>
      <c r="M10" s="245"/>
      <c r="N10" s="245">
        <v>5086113</v>
      </c>
      <c r="O10" s="245">
        <f>+K10-N10</f>
        <v>222066</v>
      </c>
      <c r="R10" s="268"/>
    </row>
    <row r="11" spans="1:18" ht="25.5">
      <c r="A11" s="291">
        <v>600</v>
      </c>
      <c r="B11" s="292">
        <v>100</v>
      </c>
      <c r="C11" s="292">
        <v>100</v>
      </c>
      <c r="D11" s="293">
        <v>400</v>
      </c>
      <c r="E11" s="293">
        <v>0</v>
      </c>
      <c r="F11" s="293">
        <v>0</v>
      </c>
      <c r="G11" s="453" t="s">
        <v>3219</v>
      </c>
      <c r="H11" s="45" t="s">
        <v>141</v>
      </c>
      <c r="I11" s="43" t="s">
        <v>142</v>
      </c>
      <c r="J11" s="43"/>
      <c r="K11" s="245">
        <f t="shared" si="0"/>
        <v>0</v>
      </c>
      <c r="L11" s="245">
        <v>0</v>
      </c>
      <c r="M11" s="245"/>
      <c r="N11" s="245">
        <v>0</v>
      </c>
      <c r="O11" s="245">
        <f>+K11-N11</f>
        <v>0</v>
      </c>
      <c r="R11" s="268"/>
    </row>
    <row r="12" spans="1:18" ht="25.5">
      <c r="A12" s="291">
        <v>600</v>
      </c>
      <c r="B12" s="292">
        <v>100</v>
      </c>
      <c r="C12" s="292">
        <v>200</v>
      </c>
      <c r="D12" s="292">
        <v>0</v>
      </c>
      <c r="E12" s="292">
        <v>0</v>
      </c>
      <c r="F12" s="292">
        <v>0</v>
      </c>
      <c r="G12" s="452" t="s">
        <v>3220</v>
      </c>
      <c r="H12" s="42" t="s">
        <v>143</v>
      </c>
      <c r="I12" s="43" t="s">
        <v>144</v>
      </c>
      <c r="J12" s="43"/>
      <c r="K12" s="246">
        <f t="shared" si="0"/>
        <v>0</v>
      </c>
      <c r="L12" s="246">
        <v>0</v>
      </c>
      <c r="M12" s="246"/>
      <c r="N12" s="246">
        <v>0</v>
      </c>
      <c r="O12" s="246"/>
      <c r="R12" s="268"/>
    </row>
    <row r="13" spans="1:18">
      <c r="A13" s="291">
        <v>600</v>
      </c>
      <c r="B13" s="292">
        <v>100</v>
      </c>
      <c r="C13" s="292">
        <v>200</v>
      </c>
      <c r="D13" s="293">
        <v>300</v>
      </c>
      <c r="E13" s="293">
        <v>0</v>
      </c>
      <c r="F13" s="293">
        <v>0</v>
      </c>
      <c r="G13" s="453" t="s">
        <v>3221</v>
      </c>
      <c r="H13" s="45" t="s">
        <v>145</v>
      </c>
      <c r="I13" s="47"/>
      <c r="J13" s="43"/>
      <c r="K13" s="245">
        <f t="shared" si="0"/>
        <v>0</v>
      </c>
      <c r="L13" s="245">
        <v>0</v>
      </c>
      <c r="M13" s="245"/>
      <c r="N13" s="245">
        <v>0</v>
      </c>
      <c r="O13" s="245">
        <f>+K13-N13</f>
        <v>0</v>
      </c>
      <c r="R13" s="268"/>
    </row>
    <row r="14" spans="1:18">
      <c r="A14" s="291">
        <v>600</v>
      </c>
      <c r="B14" s="292">
        <v>200</v>
      </c>
      <c r="C14" s="292">
        <v>0</v>
      </c>
      <c r="D14" s="292">
        <v>0</v>
      </c>
      <c r="E14" s="292">
        <v>0</v>
      </c>
      <c r="F14" s="292">
        <v>0</v>
      </c>
      <c r="G14" s="452" t="s">
        <v>3222</v>
      </c>
      <c r="H14" s="42" t="s">
        <v>146</v>
      </c>
      <c r="I14" s="43" t="s">
        <v>147</v>
      </c>
      <c r="J14" s="43"/>
      <c r="K14" s="246">
        <f t="shared" si="0"/>
        <v>0</v>
      </c>
      <c r="L14" s="246">
        <v>0</v>
      </c>
      <c r="M14" s="246"/>
      <c r="N14" s="246">
        <v>0</v>
      </c>
      <c r="O14" s="246"/>
      <c r="R14" s="268"/>
    </row>
    <row r="15" spans="1:18">
      <c r="A15" s="291">
        <v>600</v>
      </c>
      <c r="B15" s="292">
        <v>200</v>
      </c>
      <c r="C15" s="292">
        <v>100</v>
      </c>
      <c r="D15" s="292">
        <v>0</v>
      </c>
      <c r="E15" s="292">
        <v>0</v>
      </c>
      <c r="F15" s="292">
        <v>0</v>
      </c>
      <c r="G15" s="452" t="s">
        <v>3223</v>
      </c>
      <c r="H15" s="42" t="s">
        <v>148</v>
      </c>
      <c r="I15" s="43" t="s">
        <v>149</v>
      </c>
      <c r="J15" s="43"/>
      <c r="K15" s="246">
        <f t="shared" si="0"/>
        <v>0</v>
      </c>
      <c r="L15" s="246">
        <v>0</v>
      </c>
      <c r="M15" s="246"/>
      <c r="N15" s="246">
        <v>0</v>
      </c>
      <c r="O15" s="246"/>
      <c r="R15" s="268"/>
    </row>
    <row r="16" spans="1:18">
      <c r="A16" s="291">
        <v>600</v>
      </c>
      <c r="B16" s="292">
        <v>200</v>
      </c>
      <c r="C16" s="292">
        <v>100</v>
      </c>
      <c r="D16" s="292">
        <v>100</v>
      </c>
      <c r="E16" s="292">
        <v>0</v>
      </c>
      <c r="F16" s="292">
        <v>0</v>
      </c>
      <c r="G16" s="452" t="s">
        <v>3224</v>
      </c>
      <c r="H16" s="42" t="s">
        <v>150</v>
      </c>
      <c r="I16" s="43" t="s">
        <v>151</v>
      </c>
      <c r="J16" s="43"/>
      <c r="K16" s="246">
        <f t="shared" si="0"/>
        <v>0</v>
      </c>
      <c r="L16" s="246">
        <v>0</v>
      </c>
      <c r="M16" s="246"/>
      <c r="N16" s="246">
        <v>0</v>
      </c>
      <c r="O16" s="246"/>
      <c r="R16" s="268"/>
    </row>
    <row r="17" spans="1:18">
      <c r="A17" s="291">
        <v>600</v>
      </c>
      <c r="B17" s="292">
        <v>200</v>
      </c>
      <c r="C17" s="292">
        <v>100</v>
      </c>
      <c r="D17" s="292">
        <v>100</v>
      </c>
      <c r="E17" s="293">
        <v>10</v>
      </c>
      <c r="F17" s="293">
        <v>0</v>
      </c>
      <c r="G17" s="453" t="s">
        <v>3225</v>
      </c>
      <c r="H17" s="45" t="s">
        <v>152</v>
      </c>
      <c r="I17" s="47"/>
      <c r="J17" s="43"/>
      <c r="K17" s="245">
        <f t="shared" si="0"/>
        <v>0</v>
      </c>
      <c r="L17" s="245">
        <v>0</v>
      </c>
      <c r="M17" s="245"/>
      <c r="N17" s="245">
        <v>0</v>
      </c>
      <c r="O17" s="245">
        <f t="shared" ref="O17:O25" si="1">+K17-N17</f>
        <v>0</v>
      </c>
      <c r="R17" s="268"/>
    </row>
    <row r="18" spans="1:18">
      <c r="A18" s="291">
        <v>600</v>
      </c>
      <c r="B18" s="292">
        <v>200</v>
      </c>
      <c r="C18" s="292">
        <v>100</v>
      </c>
      <c r="D18" s="292">
        <v>100</v>
      </c>
      <c r="E18" s="293">
        <v>20</v>
      </c>
      <c r="F18" s="293">
        <v>0</v>
      </c>
      <c r="G18" s="453" t="s">
        <v>3226</v>
      </c>
      <c r="H18" s="45" t="s">
        <v>153</v>
      </c>
      <c r="I18" s="47"/>
      <c r="J18" s="43"/>
      <c r="K18" s="245">
        <f t="shared" si="0"/>
        <v>0</v>
      </c>
      <c r="L18" s="245">
        <v>0</v>
      </c>
      <c r="M18" s="245"/>
      <c r="N18" s="245">
        <v>0</v>
      </c>
      <c r="O18" s="245">
        <f t="shared" si="1"/>
        <v>0</v>
      </c>
      <c r="R18" s="268"/>
    </row>
    <row r="19" spans="1:18" ht="25.5">
      <c r="A19" s="291">
        <v>600</v>
      </c>
      <c r="B19" s="292">
        <v>200</v>
      </c>
      <c r="C19" s="292">
        <v>100</v>
      </c>
      <c r="D19" s="292">
        <v>100</v>
      </c>
      <c r="E19" s="293">
        <v>30</v>
      </c>
      <c r="F19" s="293">
        <v>0</v>
      </c>
      <c r="G19" s="453" t="s">
        <v>3227</v>
      </c>
      <c r="H19" s="45" t="s">
        <v>154</v>
      </c>
      <c r="I19" s="47"/>
      <c r="J19" s="43"/>
      <c r="K19" s="245">
        <f t="shared" si="0"/>
        <v>0</v>
      </c>
      <c r="L19" s="245">
        <v>0</v>
      </c>
      <c r="M19" s="245"/>
      <c r="N19" s="245">
        <v>0</v>
      </c>
      <c r="O19" s="245">
        <f t="shared" si="1"/>
        <v>0</v>
      </c>
      <c r="R19" s="268"/>
    </row>
    <row r="20" spans="1:18" ht="25.5">
      <c r="A20" s="291">
        <v>600</v>
      </c>
      <c r="B20" s="292">
        <v>200</v>
      </c>
      <c r="C20" s="292">
        <v>100</v>
      </c>
      <c r="D20" s="292">
        <v>100</v>
      </c>
      <c r="E20" s="293">
        <v>40</v>
      </c>
      <c r="F20" s="293">
        <v>0</v>
      </c>
      <c r="G20" s="453" t="s">
        <v>3228</v>
      </c>
      <c r="H20" s="45" t="s">
        <v>155</v>
      </c>
      <c r="I20" s="47"/>
      <c r="J20" s="43"/>
      <c r="K20" s="245">
        <f t="shared" si="0"/>
        <v>0</v>
      </c>
      <c r="L20" s="245">
        <v>0</v>
      </c>
      <c r="M20" s="245"/>
      <c r="N20" s="245">
        <v>0</v>
      </c>
      <c r="O20" s="245">
        <f t="shared" si="1"/>
        <v>0</v>
      </c>
      <c r="R20" s="268"/>
    </row>
    <row r="21" spans="1:18" ht="25.5">
      <c r="A21" s="291">
        <v>600</v>
      </c>
      <c r="B21" s="292">
        <v>200</v>
      </c>
      <c r="C21" s="292">
        <v>100</v>
      </c>
      <c r="D21" s="292">
        <v>100</v>
      </c>
      <c r="E21" s="293">
        <v>80</v>
      </c>
      <c r="F21" s="293">
        <v>0</v>
      </c>
      <c r="G21" s="453" t="s">
        <v>3229</v>
      </c>
      <c r="H21" s="45" t="s">
        <v>156</v>
      </c>
      <c r="I21" s="47"/>
      <c r="J21" s="43"/>
      <c r="K21" s="245">
        <f t="shared" si="0"/>
        <v>9297000</v>
      </c>
      <c r="L21" s="245">
        <v>9297000</v>
      </c>
      <c r="M21" s="245"/>
      <c r="N21" s="245">
        <v>9747699.1400000006</v>
      </c>
      <c r="O21" s="245">
        <f t="shared" si="1"/>
        <v>-450699.1400000006</v>
      </c>
      <c r="R21" s="268"/>
    </row>
    <row r="22" spans="1:18" ht="25.5">
      <c r="A22" s="291">
        <v>600</v>
      </c>
      <c r="B22" s="292">
        <v>200</v>
      </c>
      <c r="C22" s="292">
        <v>100</v>
      </c>
      <c r="D22" s="292">
        <v>100</v>
      </c>
      <c r="E22" s="293">
        <v>90</v>
      </c>
      <c r="F22" s="293">
        <v>0</v>
      </c>
      <c r="G22" s="453" t="s">
        <v>3230</v>
      </c>
      <c r="H22" s="45" t="s">
        <v>157</v>
      </c>
      <c r="I22" s="47"/>
      <c r="J22" s="43"/>
      <c r="K22" s="245">
        <f t="shared" si="0"/>
        <v>0</v>
      </c>
      <c r="L22" s="245">
        <v>0</v>
      </c>
      <c r="M22" s="245"/>
      <c r="N22" s="245">
        <v>0</v>
      </c>
      <c r="O22" s="245">
        <f t="shared" si="1"/>
        <v>0</v>
      </c>
      <c r="R22" s="268"/>
    </row>
    <row r="23" spans="1:18" ht="25.5">
      <c r="A23" s="291">
        <v>600</v>
      </c>
      <c r="B23" s="292">
        <v>200</v>
      </c>
      <c r="C23" s="292">
        <v>100</v>
      </c>
      <c r="D23" s="294">
        <v>200</v>
      </c>
      <c r="E23" s="294">
        <v>0</v>
      </c>
      <c r="F23" s="294">
        <v>0</v>
      </c>
      <c r="G23" s="454" t="s">
        <v>3231</v>
      </c>
      <c r="H23" s="285" t="s">
        <v>3232</v>
      </c>
      <c r="I23" s="43" t="s">
        <v>158</v>
      </c>
      <c r="J23" s="43"/>
      <c r="K23" s="245">
        <f t="shared" si="0"/>
        <v>0</v>
      </c>
      <c r="L23" s="245">
        <v>0</v>
      </c>
      <c r="M23" s="245"/>
      <c r="N23" s="245">
        <v>0</v>
      </c>
      <c r="O23" s="245">
        <f t="shared" si="1"/>
        <v>0</v>
      </c>
      <c r="R23" s="268"/>
    </row>
    <row r="24" spans="1:18" ht="38.25">
      <c r="A24" s="291">
        <v>600</v>
      </c>
      <c r="B24" s="292">
        <v>200</v>
      </c>
      <c r="C24" s="292">
        <v>100</v>
      </c>
      <c r="D24" s="294">
        <v>300</v>
      </c>
      <c r="E24" s="294">
        <v>0</v>
      </c>
      <c r="F24" s="294">
        <v>0</v>
      </c>
      <c r="G24" s="454" t="s">
        <v>3233</v>
      </c>
      <c r="H24" s="285" t="s">
        <v>3234</v>
      </c>
      <c r="I24" s="43" t="s">
        <v>159</v>
      </c>
      <c r="J24" s="43"/>
      <c r="K24" s="245">
        <f t="shared" si="0"/>
        <v>0</v>
      </c>
      <c r="L24" s="245">
        <v>0</v>
      </c>
      <c r="M24" s="245"/>
      <c r="N24" s="245">
        <v>0</v>
      </c>
      <c r="O24" s="245">
        <f t="shared" si="1"/>
        <v>0</v>
      </c>
      <c r="R24" s="268"/>
    </row>
    <row r="25" spans="1:18" ht="25.5">
      <c r="A25" s="291">
        <v>600</v>
      </c>
      <c r="B25" s="292">
        <v>200</v>
      </c>
      <c r="C25" s="292">
        <v>100</v>
      </c>
      <c r="D25" s="294">
        <v>400</v>
      </c>
      <c r="E25" s="294">
        <v>0</v>
      </c>
      <c r="F25" s="294">
        <v>0</v>
      </c>
      <c r="G25" s="454" t="s">
        <v>3235</v>
      </c>
      <c r="H25" s="45" t="s">
        <v>160</v>
      </c>
      <c r="I25" s="43" t="s">
        <v>161</v>
      </c>
      <c r="J25" s="43"/>
      <c r="K25" s="245">
        <f t="shared" si="0"/>
        <v>0</v>
      </c>
      <c r="L25" s="245">
        <v>0</v>
      </c>
      <c r="M25" s="245"/>
      <c r="N25" s="245">
        <v>0</v>
      </c>
      <c r="O25" s="245">
        <f t="shared" si="1"/>
        <v>0</v>
      </c>
      <c r="R25" s="268"/>
    </row>
    <row r="26" spans="1:18" ht="25.5">
      <c r="A26" s="291">
        <v>600</v>
      </c>
      <c r="B26" s="292">
        <v>200</v>
      </c>
      <c r="C26" s="292">
        <v>200</v>
      </c>
      <c r="D26" s="292">
        <v>0</v>
      </c>
      <c r="E26" s="292">
        <v>0</v>
      </c>
      <c r="F26" s="292">
        <v>0</v>
      </c>
      <c r="G26" s="452" t="s">
        <v>3236</v>
      </c>
      <c r="H26" s="42" t="s">
        <v>162</v>
      </c>
      <c r="I26" s="43" t="s">
        <v>163</v>
      </c>
      <c r="J26" s="43"/>
      <c r="K26" s="246">
        <f t="shared" si="0"/>
        <v>0</v>
      </c>
      <c r="L26" s="246">
        <v>0</v>
      </c>
      <c r="M26" s="246"/>
      <c r="N26" s="246">
        <v>0</v>
      </c>
      <c r="O26" s="246"/>
      <c r="R26" s="268"/>
    </row>
    <row r="27" spans="1:18" ht="25.5">
      <c r="A27" s="291">
        <v>600</v>
      </c>
      <c r="B27" s="292">
        <v>200</v>
      </c>
      <c r="C27" s="292">
        <v>200</v>
      </c>
      <c r="D27" s="294">
        <v>100</v>
      </c>
      <c r="E27" s="294">
        <v>0</v>
      </c>
      <c r="F27" s="294">
        <v>0</v>
      </c>
      <c r="G27" s="454" t="s">
        <v>3237</v>
      </c>
      <c r="H27" s="45" t="s">
        <v>164</v>
      </c>
      <c r="I27" s="43" t="s">
        <v>165</v>
      </c>
      <c r="J27" s="43" t="s">
        <v>1538</v>
      </c>
      <c r="K27" s="245">
        <f t="shared" si="0"/>
        <v>0</v>
      </c>
      <c r="L27" s="245">
        <v>0</v>
      </c>
      <c r="M27" s="245"/>
      <c r="N27" s="245">
        <v>0</v>
      </c>
      <c r="O27" s="245">
        <f>+K27-N27</f>
        <v>0</v>
      </c>
      <c r="R27" s="268"/>
    </row>
    <row r="28" spans="1:18" ht="25.5">
      <c r="A28" s="291">
        <v>600</v>
      </c>
      <c r="B28" s="292">
        <v>200</v>
      </c>
      <c r="C28" s="292">
        <v>200</v>
      </c>
      <c r="D28" s="294">
        <v>200</v>
      </c>
      <c r="E28" s="294">
        <v>0</v>
      </c>
      <c r="F28" s="294">
        <v>0</v>
      </c>
      <c r="G28" s="454" t="s">
        <v>3238</v>
      </c>
      <c r="H28" s="45" t="s">
        <v>166</v>
      </c>
      <c r="I28" s="43" t="s">
        <v>167</v>
      </c>
      <c r="J28" s="43" t="s">
        <v>1538</v>
      </c>
      <c r="K28" s="245">
        <f t="shared" si="0"/>
        <v>0</v>
      </c>
      <c r="L28" s="245">
        <v>0</v>
      </c>
      <c r="M28" s="245"/>
      <c r="N28" s="245">
        <v>0</v>
      </c>
      <c r="O28" s="245">
        <f>+K28-N28</f>
        <v>0</v>
      </c>
      <c r="R28" s="268"/>
    </row>
    <row r="29" spans="1:18" ht="25.5">
      <c r="A29" s="291">
        <v>600</v>
      </c>
      <c r="B29" s="292">
        <v>200</v>
      </c>
      <c r="C29" s="292">
        <v>300</v>
      </c>
      <c r="D29" s="292">
        <v>0</v>
      </c>
      <c r="E29" s="292">
        <v>0</v>
      </c>
      <c r="F29" s="292">
        <v>0</v>
      </c>
      <c r="G29" s="452" t="s">
        <v>3239</v>
      </c>
      <c r="H29" s="42" t="s">
        <v>168</v>
      </c>
      <c r="I29" s="43" t="s">
        <v>169</v>
      </c>
      <c r="J29" s="43"/>
      <c r="K29" s="246">
        <f t="shared" si="0"/>
        <v>0</v>
      </c>
      <c r="L29" s="246">
        <v>0</v>
      </c>
      <c r="M29" s="246"/>
      <c r="N29" s="246">
        <v>0</v>
      </c>
      <c r="O29" s="246"/>
      <c r="R29" s="268"/>
    </row>
    <row r="30" spans="1:18">
      <c r="A30" s="291">
        <v>600</v>
      </c>
      <c r="B30" s="292">
        <v>200</v>
      </c>
      <c r="C30" s="292">
        <v>300</v>
      </c>
      <c r="D30" s="292">
        <v>50</v>
      </c>
      <c r="E30" s="292">
        <v>0</v>
      </c>
      <c r="F30" s="292">
        <v>0</v>
      </c>
      <c r="G30" s="452" t="s">
        <v>3240</v>
      </c>
      <c r="H30" s="45" t="s">
        <v>170</v>
      </c>
      <c r="I30" s="183" t="s">
        <v>171</v>
      </c>
      <c r="J30" s="43"/>
      <c r="K30" s="247">
        <f t="shared" si="0"/>
        <v>0</v>
      </c>
      <c r="L30" s="247">
        <v>0</v>
      </c>
      <c r="M30" s="247"/>
      <c r="N30" s="247">
        <v>340036.13</v>
      </c>
      <c r="O30" s="247">
        <f>+K30-N30</f>
        <v>-340036.13</v>
      </c>
      <c r="R30" s="268"/>
    </row>
    <row r="31" spans="1:18">
      <c r="A31" s="291">
        <v>600</v>
      </c>
      <c r="B31" s="292">
        <v>200</v>
      </c>
      <c r="C31" s="292">
        <v>300</v>
      </c>
      <c r="D31" s="292">
        <v>100</v>
      </c>
      <c r="E31" s="292">
        <v>0</v>
      </c>
      <c r="F31" s="292">
        <v>0</v>
      </c>
      <c r="G31" s="452" t="s">
        <v>3241</v>
      </c>
      <c r="H31" s="42" t="s">
        <v>172</v>
      </c>
      <c r="I31" s="43" t="s">
        <v>173</v>
      </c>
      <c r="J31" s="43"/>
      <c r="K31" s="246">
        <f t="shared" si="0"/>
        <v>0</v>
      </c>
      <c r="L31" s="246">
        <v>0</v>
      </c>
      <c r="M31" s="246"/>
      <c r="N31" s="246">
        <v>0</v>
      </c>
      <c r="O31" s="246"/>
      <c r="R31" s="268"/>
    </row>
    <row r="32" spans="1:18">
      <c r="A32" s="291">
        <v>600</v>
      </c>
      <c r="B32" s="292">
        <v>200</v>
      </c>
      <c r="C32" s="292">
        <v>300</v>
      </c>
      <c r="D32" s="292">
        <v>100</v>
      </c>
      <c r="E32" s="293">
        <v>10</v>
      </c>
      <c r="F32" s="293">
        <v>0</v>
      </c>
      <c r="G32" s="453" t="s">
        <v>3242</v>
      </c>
      <c r="H32" s="45" t="s">
        <v>174</v>
      </c>
      <c r="I32" s="47"/>
      <c r="J32" s="43"/>
      <c r="K32" s="245">
        <f t="shared" si="0"/>
        <v>0</v>
      </c>
      <c r="L32" s="245">
        <v>0</v>
      </c>
      <c r="M32" s="245"/>
      <c r="N32" s="245">
        <v>0</v>
      </c>
      <c r="O32" s="245">
        <f t="shared" ref="O32:O40" si="2">+K32-N32</f>
        <v>0</v>
      </c>
      <c r="R32" s="268"/>
    </row>
    <row r="33" spans="1:18">
      <c r="A33" s="291">
        <v>600</v>
      </c>
      <c r="B33" s="292">
        <v>200</v>
      </c>
      <c r="C33" s="292">
        <v>300</v>
      </c>
      <c r="D33" s="292">
        <v>100</v>
      </c>
      <c r="E33" s="293">
        <v>20</v>
      </c>
      <c r="F33" s="293">
        <v>0</v>
      </c>
      <c r="G33" s="453" t="s">
        <v>3243</v>
      </c>
      <c r="H33" s="45" t="s">
        <v>175</v>
      </c>
      <c r="I33" s="47"/>
      <c r="J33" s="43"/>
      <c r="K33" s="245">
        <f t="shared" si="0"/>
        <v>0</v>
      </c>
      <c r="L33" s="245">
        <v>0</v>
      </c>
      <c r="M33" s="245"/>
      <c r="N33" s="245">
        <v>0</v>
      </c>
      <c r="O33" s="245">
        <f t="shared" si="2"/>
        <v>0</v>
      </c>
      <c r="R33" s="268"/>
    </row>
    <row r="34" spans="1:18" ht="25.5">
      <c r="A34" s="291">
        <v>600</v>
      </c>
      <c r="B34" s="292">
        <v>200</v>
      </c>
      <c r="C34" s="292">
        <v>300</v>
      </c>
      <c r="D34" s="292">
        <v>100</v>
      </c>
      <c r="E34" s="293">
        <v>30</v>
      </c>
      <c r="F34" s="293">
        <v>0</v>
      </c>
      <c r="G34" s="453" t="s">
        <v>3244</v>
      </c>
      <c r="H34" s="45" t="s">
        <v>176</v>
      </c>
      <c r="I34" s="47"/>
      <c r="J34" s="43"/>
      <c r="K34" s="245">
        <f t="shared" si="0"/>
        <v>0</v>
      </c>
      <c r="L34" s="245">
        <v>0</v>
      </c>
      <c r="M34" s="245"/>
      <c r="N34" s="245">
        <v>0</v>
      </c>
      <c r="O34" s="245">
        <f t="shared" si="2"/>
        <v>0</v>
      </c>
      <c r="R34" s="268"/>
    </row>
    <row r="35" spans="1:18">
      <c r="A35" s="291">
        <v>600</v>
      </c>
      <c r="B35" s="292">
        <v>200</v>
      </c>
      <c r="C35" s="292">
        <v>300</v>
      </c>
      <c r="D35" s="292">
        <v>100</v>
      </c>
      <c r="E35" s="293">
        <v>40</v>
      </c>
      <c r="F35" s="293">
        <v>0</v>
      </c>
      <c r="G35" s="453" t="s">
        <v>3245</v>
      </c>
      <c r="H35" s="45" t="s">
        <v>177</v>
      </c>
      <c r="I35" s="47"/>
      <c r="J35" s="43"/>
      <c r="K35" s="245">
        <f t="shared" si="0"/>
        <v>0</v>
      </c>
      <c r="L35" s="245">
        <v>0</v>
      </c>
      <c r="M35" s="245"/>
      <c r="N35" s="245">
        <v>0</v>
      </c>
      <c r="O35" s="245">
        <f t="shared" si="2"/>
        <v>0</v>
      </c>
      <c r="R35" s="268"/>
    </row>
    <row r="36" spans="1:18" ht="25.5">
      <c r="A36" s="291">
        <v>600</v>
      </c>
      <c r="B36" s="292">
        <v>200</v>
      </c>
      <c r="C36" s="292">
        <v>300</v>
      </c>
      <c r="D36" s="292">
        <v>100</v>
      </c>
      <c r="E36" s="293">
        <v>80</v>
      </c>
      <c r="F36" s="295">
        <v>0</v>
      </c>
      <c r="G36" s="453" t="s">
        <v>3246</v>
      </c>
      <c r="H36" s="45" t="s">
        <v>178</v>
      </c>
      <c r="I36" s="47"/>
      <c r="J36" s="43"/>
      <c r="K36" s="245">
        <f t="shared" si="0"/>
        <v>0</v>
      </c>
      <c r="L36" s="245">
        <v>0</v>
      </c>
      <c r="M36" s="245"/>
      <c r="N36" s="245">
        <v>0</v>
      </c>
      <c r="O36" s="245">
        <f t="shared" si="2"/>
        <v>0</v>
      </c>
      <c r="R36" s="268"/>
    </row>
    <row r="37" spans="1:18" ht="38.25">
      <c r="A37" s="291">
        <v>600</v>
      </c>
      <c r="B37" s="292">
        <v>200</v>
      </c>
      <c r="C37" s="292">
        <v>300</v>
      </c>
      <c r="D37" s="292">
        <v>100</v>
      </c>
      <c r="E37" s="293">
        <v>90</v>
      </c>
      <c r="F37" s="293">
        <v>0</v>
      </c>
      <c r="G37" s="453" t="s">
        <v>3247</v>
      </c>
      <c r="H37" s="45" t="s">
        <v>179</v>
      </c>
      <c r="I37" s="47"/>
      <c r="J37" s="43"/>
      <c r="K37" s="245">
        <f t="shared" si="0"/>
        <v>0</v>
      </c>
      <c r="L37" s="245">
        <v>0</v>
      </c>
      <c r="M37" s="245"/>
      <c r="N37" s="245">
        <v>278594.40000000002</v>
      </c>
      <c r="O37" s="245">
        <f t="shared" si="2"/>
        <v>-278594.40000000002</v>
      </c>
      <c r="R37" s="268"/>
    </row>
    <row r="38" spans="1:18" ht="25.5">
      <c r="A38" s="291">
        <v>600</v>
      </c>
      <c r="B38" s="292">
        <v>200</v>
      </c>
      <c r="C38" s="292">
        <v>300</v>
      </c>
      <c r="D38" s="292">
        <v>200</v>
      </c>
      <c r="E38" s="294">
        <v>0</v>
      </c>
      <c r="F38" s="294">
        <v>0</v>
      </c>
      <c r="G38" s="454" t="s">
        <v>3248</v>
      </c>
      <c r="H38" s="45" t="s">
        <v>180</v>
      </c>
      <c r="I38" s="43" t="s">
        <v>181</v>
      </c>
      <c r="J38" s="43"/>
      <c r="K38" s="245">
        <f t="shared" si="0"/>
        <v>0</v>
      </c>
      <c r="L38" s="245">
        <v>0</v>
      </c>
      <c r="M38" s="245"/>
      <c r="N38" s="245">
        <v>0</v>
      </c>
      <c r="O38" s="245">
        <f t="shared" si="2"/>
        <v>0</v>
      </c>
      <c r="R38" s="268"/>
    </row>
    <row r="39" spans="1:18" ht="25.5">
      <c r="A39" s="291">
        <v>600</v>
      </c>
      <c r="B39" s="292">
        <v>200</v>
      </c>
      <c r="C39" s="292">
        <v>300</v>
      </c>
      <c r="D39" s="292">
        <v>300</v>
      </c>
      <c r="E39" s="294">
        <v>0</v>
      </c>
      <c r="F39" s="294">
        <v>0</v>
      </c>
      <c r="G39" s="454" t="s">
        <v>3249</v>
      </c>
      <c r="H39" s="45" t="s">
        <v>182</v>
      </c>
      <c r="I39" s="43" t="s">
        <v>183</v>
      </c>
      <c r="J39" s="43"/>
      <c r="K39" s="245">
        <f t="shared" si="0"/>
        <v>0</v>
      </c>
      <c r="L39" s="245">
        <v>0</v>
      </c>
      <c r="M39" s="245"/>
      <c r="N39" s="245">
        <v>0</v>
      </c>
      <c r="O39" s="245">
        <f t="shared" si="2"/>
        <v>0</v>
      </c>
      <c r="R39" s="268"/>
    </row>
    <row r="40" spans="1:18" ht="51">
      <c r="A40" s="291">
        <v>600</v>
      </c>
      <c r="B40" s="292">
        <v>200</v>
      </c>
      <c r="C40" s="292">
        <v>300</v>
      </c>
      <c r="D40" s="294">
        <v>400</v>
      </c>
      <c r="E40" s="294">
        <v>0</v>
      </c>
      <c r="F40" s="294">
        <v>0</v>
      </c>
      <c r="G40" s="454" t="s">
        <v>3250</v>
      </c>
      <c r="H40" s="45" t="s">
        <v>184</v>
      </c>
      <c r="I40" s="43" t="s">
        <v>185</v>
      </c>
      <c r="J40" s="43"/>
      <c r="K40" s="245">
        <f t="shared" si="0"/>
        <v>0</v>
      </c>
      <c r="L40" s="245">
        <v>0</v>
      </c>
      <c r="M40" s="245"/>
      <c r="N40" s="245">
        <v>0</v>
      </c>
      <c r="O40" s="245">
        <f t="shared" si="2"/>
        <v>0</v>
      </c>
      <c r="R40" s="268"/>
    </row>
    <row r="41" spans="1:18">
      <c r="A41" s="291">
        <v>600</v>
      </c>
      <c r="B41" s="292">
        <v>300</v>
      </c>
      <c r="C41" s="292">
        <v>0</v>
      </c>
      <c r="D41" s="292">
        <v>0</v>
      </c>
      <c r="E41" s="292">
        <v>0</v>
      </c>
      <c r="F41" s="292">
        <v>0</v>
      </c>
      <c r="G41" s="452" t="s">
        <v>3251</v>
      </c>
      <c r="H41" s="42" t="s">
        <v>186</v>
      </c>
      <c r="I41" s="43" t="s">
        <v>187</v>
      </c>
      <c r="J41" s="43"/>
      <c r="K41" s="246">
        <f t="shared" si="0"/>
        <v>0</v>
      </c>
      <c r="L41" s="246">
        <v>0</v>
      </c>
      <c r="M41" s="246"/>
      <c r="N41" s="246">
        <v>0</v>
      </c>
      <c r="O41" s="246"/>
      <c r="R41" s="268"/>
    </row>
    <row r="42" spans="1:18" ht="25.5">
      <c r="A42" s="291">
        <v>600</v>
      </c>
      <c r="B42" s="292">
        <v>300</v>
      </c>
      <c r="C42" s="294">
        <v>100</v>
      </c>
      <c r="D42" s="294">
        <v>0</v>
      </c>
      <c r="E42" s="294">
        <v>0</v>
      </c>
      <c r="F42" s="294">
        <v>0</v>
      </c>
      <c r="G42" s="454" t="s">
        <v>3252</v>
      </c>
      <c r="H42" s="45" t="s">
        <v>188</v>
      </c>
      <c r="I42" s="43" t="s">
        <v>189</v>
      </c>
      <c r="J42" s="43"/>
      <c r="K42" s="245">
        <f t="shared" si="0"/>
        <v>2631325.04</v>
      </c>
      <c r="L42" s="245">
        <v>2631325.04</v>
      </c>
      <c r="M42" s="245"/>
      <c r="N42" s="245">
        <v>3759035.78</v>
      </c>
      <c r="O42" s="245">
        <f>+K42-N42</f>
        <v>-1127710.7399999998</v>
      </c>
      <c r="R42" s="268"/>
    </row>
    <row r="43" spans="1:18" ht="25.5">
      <c r="A43" s="291">
        <v>600</v>
      </c>
      <c r="B43" s="292">
        <v>300</v>
      </c>
      <c r="C43" s="294">
        <v>200</v>
      </c>
      <c r="D43" s="294">
        <v>0</v>
      </c>
      <c r="E43" s="294">
        <v>0</v>
      </c>
      <c r="F43" s="294">
        <v>0</v>
      </c>
      <c r="G43" s="454" t="s">
        <v>3253</v>
      </c>
      <c r="H43" s="45" t="s">
        <v>190</v>
      </c>
      <c r="I43" s="43" t="s">
        <v>191</v>
      </c>
      <c r="J43" s="43"/>
      <c r="K43" s="245">
        <f t="shared" si="0"/>
        <v>3751254.99</v>
      </c>
      <c r="L43" s="245">
        <v>3751254.99</v>
      </c>
      <c r="M43" s="245"/>
      <c r="N43" s="245">
        <v>4331291.97</v>
      </c>
      <c r="O43" s="245">
        <f>+K43-N43</f>
        <v>-580036.97999999952</v>
      </c>
      <c r="R43" s="268"/>
    </row>
    <row r="44" spans="1:18" ht="25.5">
      <c r="A44" s="291">
        <v>600</v>
      </c>
      <c r="B44" s="292">
        <v>300</v>
      </c>
      <c r="C44" s="292">
        <v>300</v>
      </c>
      <c r="D44" s="292">
        <v>0</v>
      </c>
      <c r="E44" s="292">
        <v>0</v>
      </c>
      <c r="F44" s="292">
        <v>0</v>
      </c>
      <c r="G44" s="452" t="s">
        <v>3254</v>
      </c>
      <c r="H44" s="42" t="s">
        <v>192</v>
      </c>
      <c r="I44" s="43" t="s">
        <v>193</v>
      </c>
      <c r="J44" s="43"/>
      <c r="K44" s="248">
        <f t="shared" si="0"/>
        <v>0</v>
      </c>
      <c r="L44" s="248">
        <v>0</v>
      </c>
      <c r="M44" s="248"/>
      <c r="N44" s="248">
        <v>0</v>
      </c>
      <c r="O44" s="248"/>
      <c r="R44" s="268"/>
    </row>
    <row r="45" spans="1:18">
      <c r="A45" s="291">
        <v>600</v>
      </c>
      <c r="B45" s="292">
        <v>300</v>
      </c>
      <c r="C45" s="292">
        <v>300</v>
      </c>
      <c r="D45" s="293">
        <v>100</v>
      </c>
      <c r="E45" s="293">
        <v>0</v>
      </c>
      <c r="F45" s="293">
        <v>0</v>
      </c>
      <c r="G45" s="453" t="s">
        <v>3255</v>
      </c>
      <c r="H45" s="45" t="s">
        <v>194</v>
      </c>
      <c r="I45" s="47"/>
      <c r="J45" s="43"/>
      <c r="K45" s="245">
        <f t="shared" si="0"/>
        <v>83300</v>
      </c>
      <c r="L45" s="245">
        <v>83300</v>
      </c>
      <c r="M45" s="245"/>
      <c r="N45" s="245">
        <v>641065</v>
      </c>
      <c r="O45" s="245">
        <f>+K45-N45</f>
        <v>-557765</v>
      </c>
      <c r="R45" s="268"/>
    </row>
    <row r="46" spans="1:18">
      <c r="A46" s="291">
        <v>600</v>
      </c>
      <c r="B46" s="292">
        <v>300</v>
      </c>
      <c r="C46" s="292">
        <v>300</v>
      </c>
      <c r="D46" s="293">
        <v>900</v>
      </c>
      <c r="E46" s="293">
        <v>0</v>
      </c>
      <c r="F46" s="293">
        <v>0</v>
      </c>
      <c r="G46" s="453" t="s">
        <v>3256</v>
      </c>
      <c r="H46" s="45" t="s">
        <v>195</v>
      </c>
      <c r="I46" s="47"/>
      <c r="J46" s="43"/>
      <c r="K46" s="245">
        <f t="shared" si="0"/>
        <v>2779414.5</v>
      </c>
      <c r="L46" s="245">
        <v>2779414.5</v>
      </c>
      <c r="M46" s="245"/>
      <c r="N46" s="245">
        <v>1730376.6099999999</v>
      </c>
      <c r="O46" s="245">
        <f>+K46-N46</f>
        <v>1049037.8900000001</v>
      </c>
      <c r="R46" s="268"/>
    </row>
    <row r="47" spans="1:18">
      <c r="A47" s="291">
        <v>600</v>
      </c>
      <c r="B47" s="292">
        <v>300</v>
      </c>
      <c r="C47" s="294">
        <v>400</v>
      </c>
      <c r="D47" s="294">
        <v>0</v>
      </c>
      <c r="E47" s="294">
        <v>0</v>
      </c>
      <c r="F47" s="294">
        <v>0</v>
      </c>
      <c r="G47" s="454" t="s">
        <v>3257</v>
      </c>
      <c r="H47" s="45" t="s">
        <v>196</v>
      </c>
      <c r="I47" s="43" t="s">
        <v>197</v>
      </c>
      <c r="J47" s="43"/>
      <c r="K47" s="245">
        <f t="shared" si="0"/>
        <v>159205</v>
      </c>
      <c r="L47" s="245">
        <v>159205</v>
      </c>
      <c r="M47" s="245"/>
      <c r="N47" s="245">
        <v>173305</v>
      </c>
      <c r="O47" s="245">
        <f>+K47-N47</f>
        <v>-14100</v>
      </c>
      <c r="R47" s="268"/>
    </row>
    <row r="48" spans="1:18">
      <c r="A48" s="291">
        <v>600</v>
      </c>
      <c r="B48" s="294">
        <v>400</v>
      </c>
      <c r="C48" s="294">
        <v>0</v>
      </c>
      <c r="D48" s="294">
        <v>0</v>
      </c>
      <c r="E48" s="294">
        <v>0</v>
      </c>
      <c r="F48" s="294">
        <v>0</v>
      </c>
      <c r="G48" s="454" t="s">
        <v>3258</v>
      </c>
      <c r="H48" s="45" t="s">
        <v>198</v>
      </c>
      <c r="I48" s="43" t="s">
        <v>199</v>
      </c>
      <c r="J48" s="43"/>
      <c r="K48" s="245">
        <f t="shared" si="0"/>
        <v>0</v>
      </c>
      <c r="L48" s="245">
        <v>0</v>
      </c>
      <c r="M48" s="245"/>
      <c r="N48" s="245">
        <v>0</v>
      </c>
      <c r="O48" s="245">
        <f>+K48-N48</f>
        <v>0</v>
      </c>
      <c r="R48" s="268"/>
    </row>
    <row r="49" spans="1:18" ht="25.5">
      <c r="A49" s="289">
        <v>610</v>
      </c>
      <c r="B49" s="290">
        <v>0</v>
      </c>
      <c r="C49" s="290">
        <v>0</v>
      </c>
      <c r="D49" s="290">
        <v>0</v>
      </c>
      <c r="E49" s="290">
        <v>0</v>
      </c>
      <c r="F49" s="290">
        <v>0</v>
      </c>
      <c r="G49" s="451">
        <v>610</v>
      </c>
      <c r="H49" s="40" t="s">
        <v>200</v>
      </c>
      <c r="I49" s="41" t="s">
        <v>201</v>
      </c>
      <c r="J49" s="43"/>
      <c r="K49" s="248">
        <f t="shared" si="0"/>
        <v>0</v>
      </c>
      <c r="L49" s="248">
        <v>0</v>
      </c>
      <c r="M49" s="248"/>
      <c r="N49" s="248">
        <v>0</v>
      </c>
      <c r="O49" s="248"/>
      <c r="R49" s="268"/>
    </row>
    <row r="50" spans="1:18" ht="38.25">
      <c r="A50" s="291">
        <v>610</v>
      </c>
      <c r="B50" s="294">
        <v>100</v>
      </c>
      <c r="C50" s="294">
        <v>0</v>
      </c>
      <c r="D50" s="294">
        <v>0</v>
      </c>
      <c r="E50" s="294">
        <v>0</v>
      </c>
      <c r="F50" s="294">
        <v>0</v>
      </c>
      <c r="G50" s="454" t="s">
        <v>3259</v>
      </c>
      <c r="H50" s="45" t="s">
        <v>202</v>
      </c>
      <c r="I50" s="43" t="s">
        <v>203</v>
      </c>
      <c r="J50" s="43"/>
      <c r="K50" s="245">
        <f t="shared" si="0"/>
        <v>0</v>
      </c>
      <c r="L50" s="245">
        <v>0</v>
      </c>
      <c r="M50" s="245"/>
      <c r="N50" s="245">
        <v>0</v>
      </c>
      <c r="O50" s="245">
        <f>+K50-N50</f>
        <v>0</v>
      </c>
      <c r="R50" s="268"/>
    </row>
    <row r="51" spans="1:18" ht="25.5">
      <c r="A51" s="291">
        <v>610</v>
      </c>
      <c r="B51" s="294">
        <v>200</v>
      </c>
      <c r="C51" s="294">
        <v>0</v>
      </c>
      <c r="D51" s="294">
        <v>0</v>
      </c>
      <c r="E51" s="294">
        <v>0</v>
      </c>
      <c r="F51" s="294">
        <v>0</v>
      </c>
      <c r="G51" s="454" t="s">
        <v>3260</v>
      </c>
      <c r="H51" s="45" t="s">
        <v>204</v>
      </c>
      <c r="I51" s="43" t="s">
        <v>205</v>
      </c>
      <c r="J51" s="43"/>
      <c r="K51" s="245">
        <f t="shared" si="0"/>
        <v>0</v>
      </c>
      <c r="L51" s="245">
        <v>0</v>
      </c>
      <c r="M51" s="245"/>
      <c r="N51" s="245">
        <v>0</v>
      </c>
      <c r="O51" s="245">
        <f>+K51-N51</f>
        <v>0</v>
      </c>
      <c r="R51" s="268"/>
    </row>
    <row r="52" spans="1:18" ht="25.5">
      <c r="A52" s="289">
        <v>620</v>
      </c>
      <c r="B52" s="290">
        <v>0</v>
      </c>
      <c r="C52" s="290">
        <v>0</v>
      </c>
      <c r="D52" s="290">
        <v>0</v>
      </c>
      <c r="E52" s="290">
        <v>0</v>
      </c>
      <c r="F52" s="290">
        <v>0</v>
      </c>
      <c r="G52" s="451">
        <v>620</v>
      </c>
      <c r="H52" s="40" t="s">
        <v>206</v>
      </c>
      <c r="I52" s="57" t="s">
        <v>207</v>
      </c>
      <c r="J52" s="43"/>
      <c r="K52" s="267">
        <f t="shared" si="0"/>
        <v>0</v>
      </c>
      <c r="L52" s="267">
        <v>0</v>
      </c>
      <c r="M52" s="267"/>
      <c r="N52" s="267">
        <v>0</v>
      </c>
      <c r="O52" s="267"/>
      <c r="R52" s="268"/>
    </row>
    <row r="53" spans="1:18" ht="38.25">
      <c r="A53" s="291">
        <v>620</v>
      </c>
      <c r="B53" s="294">
        <v>50</v>
      </c>
      <c r="C53" s="294">
        <v>0</v>
      </c>
      <c r="D53" s="294">
        <v>0</v>
      </c>
      <c r="E53" s="294">
        <v>0</v>
      </c>
      <c r="F53" s="294">
        <v>0</v>
      </c>
      <c r="G53" s="454" t="s">
        <v>3261</v>
      </c>
      <c r="H53" s="45" t="s">
        <v>208</v>
      </c>
      <c r="I53" s="164" t="s">
        <v>209</v>
      </c>
      <c r="J53" s="43"/>
      <c r="K53" s="252">
        <f t="shared" si="0"/>
        <v>0</v>
      </c>
      <c r="L53" s="252">
        <v>0</v>
      </c>
      <c r="M53" s="252"/>
      <c r="N53" s="252">
        <v>1831693</v>
      </c>
      <c r="O53" s="252">
        <f>+K53-N53</f>
        <v>-1831693</v>
      </c>
      <c r="R53" s="268"/>
    </row>
    <row r="54" spans="1:18" ht="38.25">
      <c r="A54" s="291">
        <v>620</v>
      </c>
      <c r="B54" s="294">
        <v>100</v>
      </c>
      <c r="C54" s="294">
        <v>0</v>
      </c>
      <c r="D54" s="294">
        <v>0</v>
      </c>
      <c r="E54" s="294">
        <v>0</v>
      </c>
      <c r="F54" s="294">
        <v>0</v>
      </c>
      <c r="G54" s="454" t="s">
        <v>3262</v>
      </c>
      <c r="H54" s="45" t="s">
        <v>210</v>
      </c>
      <c r="I54" s="43" t="s">
        <v>211</v>
      </c>
      <c r="J54" s="43"/>
      <c r="K54" s="245">
        <f t="shared" si="0"/>
        <v>0</v>
      </c>
      <c r="L54" s="245">
        <v>0</v>
      </c>
      <c r="M54" s="245"/>
      <c r="N54" s="245">
        <v>0</v>
      </c>
      <c r="O54" s="245">
        <f>+K54-N54</f>
        <v>0</v>
      </c>
      <c r="R54" s="268"/>
    </row>
    <row r="55" spans="1:18" ht="38.25">
      <c r="A55" s="291">
        <v>620</v>
      </c>
      <c r="B55" s="294">
        <v>200</v>
      </c>
      <c r="C55" s="294">
        <v>0</v>
      </c>
      <c r="D55" s="294">
        <v>0</v>
      </c>
      <c r="E55" s="294">
        <v>0</v>
      </c>
      <c r="F55" s="294">
        <v>0</v>
      </c>
      <c r="G55" s="454" t="s">
        <v>3263</v>
      </c>
      <c r="H55" s="45" t="s">
        <v>212</v>
      </c>
      <c r="I55" s="43" t="s">
        <v>213</v>
      </c>
      <c r="J55" s="43"/>
      <c r="K55" s="245">
        <f t="shared" si="0"/>
        <v>1304775.67</v>
      </c>
      <c r="L55" s="245">
        <v>1304775.67</v>
      </c>
      <c r="M55" s="245"/>
      <c r="N55" s="245">
        <v>116500</v>
      </c>
      <c r="O55" s="245">
        <f>+K55-N55</f>
        <v>1188275.67</v>
      </c>
      <c r="R55" s="268"/>
    </row>
    <row r="56" spans="1:18" ht="25.5">
      <c r="A56" s="291">
        <v>620</v>
      </c>
      <c r="B56" s="294">
        <v>300</v>
      </c>
      <c r="C56" s="294">
        <v>0</v>
      </c>
      <c r="D56" s="294">
        <v>0</v>
      </c>
      <c r="E56" s="294">
        <v>0</v>
      </c>
      <c r="F56" s="294">
        <v>0</v>
      </c>
      <c r="G56" s="454" t="s">
        <v>3264</v>
      </c>
      <c r="H56" s="45" t="s">
        <v>214</v>
      </c>
      <c r="I56" s="43" t="s">
        <v>215</v>
      </c>
      <c r="J56" s="43"/>
      <c r="K56" s="245">
        <f t="shared" si="0"/>
        <v>0</v>
      </c>
      <c r="L56" s="245">
        <v>0</v>
      </c>
      <c r="M56" s="245"/>
      <c r="N56" s="245">
        <v>0</v>
      </c>
      <c r="O56" s="245">
        <f>+K56-N56</f>
        <v>0</v>
      </c>
      <c r="R56" s="268"/>
    </row>
    <row r="57" spans="1:18" ht="25.5">
      <c r="A57" s="291">
        <v>620</v>
      </c>
      <c r="B57" s="294">
        <v>400</v>
      </c>
      <c r="C57" s="294">
        <v>0</v>
      </c>
      <c r="D57" s="294">
        <v>0</v>
      </c>
      <c r="E57" s="294">
        <v>0</v>
      </c>
      <c r="F57" s="294">
        <v>0</v>
      </c>
      <c r="G57" s="454" t="s">
        <v>3265</v>
      </c>
      <c r="H57" s="45" t="s">
        <v>216</v>
      </c>
      <c r="I57" s="43" t="s">
        <v>217</v>
      </c>
      <c r="J57" s="43"/>
      <c r="K57" s="245">
        <f t="shared" si="0"/>
        <v>1742168.29</v>
      </c>
      <c r="L57" s="245">
        <v>1742168.29</v>
      </c>
      <c r="M57" s="245"/>
      <c r="N57" s="245">
        <v>104996</v>
      </c>
      <c r="O57" s="245">
        <f>+K57-N57</f>
        <v>1637172.29</v>
      </c>
      <c r="R57" s="268"/>
    </row>
    <row r="58" spans="1:18" ht="25.5">
      <c r="A58" s="289">
        <v>630</v>
      </c>
      <c r="B58" s="290">
        <v>0</v>
      </c>
      <c r="C58" s="290">
        <v>0</v>
      </c>
      <c r="D58" s="290">
        <v>0</v>
      </c>
      <c r="E58" s="290">
        <v>0</v>
      </c>
      <c r="F58" s="290">
        <v>0</v>
      </c>
      <c r="G58" s="451">
        <v>630</v>
      </c>
      <c r="H58" s="40" t="s">
        <v>23</v>
      </c>
      <c r="I58" s="41" t="s">
        <v>218</v>
      </c>
      <c r="J58" s="43"/>
      <c r="K58" s="248">
        <f t="shared" si="0"/>
        <v>0</v>
      </c>
      <c r="L58" s="248">
        <v>0</v>
      </c>
      <c r="M58" s="248"/>
      <c r="N58" s="248">
        <v>0</v>
      </c>
      <c r="O58" s="248"/>
      <c r="R58" s="268"/>
    </row>
    <row r="59" spans="1:18" ht="25.5">
      <c r="A59" s="291">
        <v>630</v>
      </c>
      <c r="B59" s="292">
        <v>100</v>
      </c>
      <c r="C59" s="292">
        <v>0</v>
      </c>
      <c r="D59" s="292">
        <v>0</v>
      </c>
      <c r="E59" s="292">
        <v>0</v>
      </c>
      <c r="F59" s="292">
        <v>0</v>
      </c>
      <c r="G59" s="452" t="s">
        <v>3266</v>
      </c>
      <c r="H59" s="42" t="s">
        <v>219</v>
      </c>
      <c r="I59" s="43" t="s">
        <v>220</v>
      </c>
      <c r="J59" s="43"/>
      <c r="K59" s="246">
        <f t="shared" si="0"/>
        <v>0</v>
      </c>
      <c r="L59" s="246">
        <v>0</v>
      </c>
      <c r="M59" s="246"/>
      <c r="N59" s="246">
        <v>0</v>
      </c>
      <c r="O59" s="246"/>
      <c r="R59" s="268"/>
    </row>
    <row r="60" spans="1:18" ht="38.25">
      <c r="A60" s="291">
        <v>630</v>
      </c>
      <c r="B60" s="292">
        <v>100</v>
      </c>
      <c r="C60" s="292">
        <v>100</v>
      </c>
      <c r="D60" s="292">
        <v>0</v>
      </c>
      <c r="E60" s="292">
        <v>0</v>
      </c>
      <c r="F60" s="292">
        <v>0</v>
      </c>
      <c r="G60" s="452" t="s">
        <v>3267</v>
      </c>
      <c r="H60" s="42" t="s">
        <v>221</v>
      </c>
      <c r="I60" s="43" t="s">
        <v>222</v>
      </c>
      <c r="J60" s="43" t="s">
        <v>1538</v>
      </c>
      <c r="K60" s="246">
        <f t="shared" si="0"/>
        <v>0</v>
      </c>
      <c r="L60" s="246">
        <v>0</v>
      </c>
      <c r="M60" s="246"/>
      <c r="N60" s="246">
        <v>0</v>
      </c>
      <c r="O60" s="246"/>
      <c r="R60" s="268"/>
    </row>
    <row r="61" spans="1:18">
      <c r="A61" s="291">
        <v>630</v>
      </c>
      <c r="B61" s="292">
        <v>100</v>
      </c>
      <c r="C61" s="292">
        <v>100</v>
      </c>
      <c r="D61" s="292">
        <v>100</v>
      </c>
      <c r="E61" s="292">
        <v>0</v>
      </c>
      <c r="F61" s="292">
        <v>0</v>
      </c>
      <c r="G61" s="452" t="s">
        <v>3268</v>
      </c>
      <c r="H61" s="42" t="s">
        <v>223</v>
      </c>
      <c r="I61" s="43" t="s">
        <v>224</v>
      </c>
      <c r="J61" s="43" t="s">
        <v>1538</v>
      </c>
      <c r="K61" s="246">
        <f t="shared" si="0"/>
        <v>0</v>
      </c>
      <c r="L61" s="246">
        <v>0</v>
      </c>
      <c r="M61" s="246"/>
      <c r="N61" s="246">
        <v>0</v>
      </c>
      <c r="O61" s="246"/>
      <c r="R61" s="268"/>
    </row>
    <row r="62" spans="1:18" ht="25.5">
      <c r="A62" s="291">
        <v>630</v>
      </c>
      <c r="B62" s="292">
        <v>100</v>
      </c>
      <c r="C62" s="292">
        <v>100</v>
      </c>
      <c r="D62" s="292">
        <v>100</v>
      </c>
      <c r="E62" s="292">
        <v>10</v>
      </c>
      <c r="F62" s="292">
        <v>0</v>
      </c>
      <c r="G62" s="452" t="s">
        <v>3269</v>
      </c>
      <c r="H62" s="45" t="s">
        <v>225</v>
      </c>
      <c r="I62" s="43"/>
      <c r="J62" s="43" t="s">
        <v>1538</v>
      </c>
      <c r="K62" s="249">
        <f t="shared" si="0"/>
        <v>19402116</v>
      </c>
      <c r="L62" s="249">
        <v>19402116</v>
      </c>
      <c r="M62" s="249"/>
      <c r="N62" s="249">
        <v>19726986</v>
      </c>
      <c r="O62" s="249">
        <f>+K62-N62</f>
        <v>-324870</v>
      </c>
      <c r="R62" s="268"/>
    </row>
    <row r="63" spans="1:18" ht="25.5">
      <c r="A63" s="291">
        <v>630</v>
      </c>
      <c r="B63" s="292">
        <v>100</v>
      </c>
      <c r="C63" s="292">
        <v>100</v>
      </c>
      <c r="D63" s="292">
        <v>100</v>
      </c>
      <c r="E63" s="292">
        <v>20</v>
      </c>
      <c r="F63" s="292">
        <v>0</v>
      </c>
      <c r="G63" s="452" t="s">
        <v>3270</v>
      </c>
      <c r="H63" s="45" t="s">
        <v>226</v>
      </c>
      <c r="I63" s="43"/>
      <c r="J63" s="43" t="s">
        <v>1538</v>
      </c>
      <c r="K63" s="249">
        <f t="shared" si="0"/>
        <v>30000</v>
      </c>
      <c r="L63" s="249">
        <v>30000</v>
      </c>
      <c r="M63" s="249"/>
      <c r="N63" s="249">
        <v>30000</v>
      </c>
      <c r="O63" s="249">
        <f>+K63-N63</f>
        <v>0</v>
      </c>
      <c r="R63" s="268"/>
    </row>
    <row r="64" spans="1:18">
      <c r="A64" s="291">
        <v>630</v>
      </c>
      <c r="B64" s="292">
        <v>100</v>
      </c>
      <c r="C64" s="292">
        <v>100</v>
      </c>
      <c r="D64" s="292">
        <v>200</v>
      </c>
      <c r="E64" s="292">
        <v>0</v>
      </c>
      <c r="F64" s="292">
        <v>0</v>
      </c>
      <c r="G64" s="452" t="s">
        <v>3271</v>
      </c>
      <c r="H64" s="42" t="s">
        <v>227</v>
      </c>
      <c r="I64" s="43" t="s">
        <v>228</v>
      </c>
      <c r="J64" s="43" t="s">
        <v>1538</v>
      </c>
      <c r="K64" s="246">
        <f t="shared" si="0"/>
        <v>0</v>
      </c>
      <c r="L64" s="246">
        <v>0</v>
      </c>
      <c r="M64" s="246"/>
      <c r="N64" s="246">
        <v>0</v>
      </c>
      <c r="O64" s="246"/>
      <c r="R64" s="268"/>
    </row>
    <row r="65" spans="1:18" ht="25.5">
      <c r="A65" s="291">
        <v>630</v>
      </c>
      <c r="B65" s="292">
        <v>100</v>
      </c>
      <c r="C65" s="292">
        <v>100</v>
      </c>
      <c r="D65" s="292">
        <v>200</v>
      </c>
      <c r="E65" s="293">
        <v>10</v>
      </c>
      <c r="F65" s="293">
        <v>0</v>
      </c>
      <c r="G65" s="453" t="s">
        <v>3272</v>
      </c>
      <c r="H65" s="45" t="s">
        <v>229</v>
      </c>
      <c r="I65" s="47"/>
      <c r="J65" s="43" t="s">
        <v>1538</v>
      </c>
      <c r="K65" s="245">
        <f t="shared" si="0"/>
        <v>6586808.4400000004</v>
      </c>
      <c r="L65" s="245">
        <v>6586808.4400000004</v>
      </c>
      <c r="M65" s="245"/>
      <c r="N65" s="245">
        <v>6370983.6900000004</v>
      </c>
      <c r="O65" s="245">
        <f t="shared" ref="O65:O78" si="3">+K65-N65</f>
        <v>215824.75</v>
      </c>
      <c r="R65" s="268"/>
    </row>
    <row r="66" spans="1:18" ht="25.5">
      <c r="A66" s="291">
        <v>630</v>
      </c>
      <c r="B66" s="292">
        <v>100</v>
      </c>
      <c r="C66" s="292">
        <v>100</v>
      </c>
      <c r="D66" s="292">
        <v>200</v>
      </c>
      <c r="E66" s="293">
        <v>20</v>
      </c>
      <c r="F66" s="293">
        <v>0</v>
      </c>
      <c r="G66" s="453" t="s">
        <v>3273</v>
      </c>
      <c r="H66" s="45" t="s">
        <v>230</v>
      </c>
      <c r="I66" s="47"/>
      <c r="J66" s="43" t="s">
        <v>1538</v>
      </c>
      <c r="K66" s="245">
        <f t="shared" si="0"/>
        <v>549521.79999999993</v>
      </c>
      <c r="L66" s="245">
        <v>549521.79999999993</v>
      </c>
      <c r="M66" s="245"/>
      <c r="N66" s="245">
        <v>549711.5</v>
      </c>
      <c r="O66" s="245">
        <f t="shared" si="3"/>
        <v>-189.70000000006985</v>
      </c>
      <c r="R66" s="268"/>
    </row>
    <row r="67" spans="1:18">
      <c r="A67" s="291">
        <v>630</v>
      </c>
      <c r="B67" s="292">
        <v>100</v>
      </c>
      <c r="C67" s="292">
        <v>100</v>
      </c>
      <c r="D67" s="292">
        <v>250</v>
      </c>
      <c r="E67" s="292">
        <v>0</v>
      </c>
      <c r="F67" s="292">
        <v>0</v>
      </c>
      <c r="G67" s="452" t="s">
        <v>3274</v>
      </c>
      <c r="H67" s="42" t="s">
        <v>2109</v>
      </c>
      <c r="I67" s="43" t="s">
        <v>231</v>
      </c>
      <c r="J67" s="43" t="s">
        <v>1538</v>
      </c>
      <c r="K67" s="245">
        <f t="shared" si="0"/>
        <v>0</v>
      </c>
      <c r="L67" s="245">
        <v>0</v>
      </c>
      <c r="M67" s="245"/>
      <c r="N67" s="245">
        <v>0</v>
      </c>
      <c r="O67" s="245">
        <f t="shared" si="3"/>
        <v>0</v>
      </c>
      <c r="R67" s="268"/>
    </row>
    <row r="68" spans="1:18" ht="25.5">
      <c r="A68" s="291">
        <v>630</v>
      </c>
      <c r="B68" s="292">
        <v>100</v>
      </c>
      <c r="C68" s="292">
        <v>100</v>
      </c>
      <c r="D68" s="292">
        <v>300</v>
      </c>
      <c r="E68" s="294">
        <v>0</v>
      </c>
      <c r="F68" s="294">
        <v>0</v>
      </c>
      <c r="G68" s="454" t="s">
        <v>3275</v>
      </c>
      <c r="H68" s="45" t="s">
        <v>232</v>
      </c>
      <c r="I68" s="43" t="s">
        <v>233</v>
      </c>
      <c r="J68" s="43" t="s">
        <v>1538</v>
      </c>
      <c r="K68" s="245">
        <f t="shared" si="0"/>
        <v>0</v>
      </c>
      <c r="L68" s="245">
        <v>0</v>
      </c>
      <c r="M68" s="245"/>
      <c r="N68" s="245">
        <v>0</v>
      </c>
      <c r="O68" s="245">
        <f t="shared" si="3"/>
        <v>0</v>
      </c>
      <c r="R68" s="268"/>
    </row>
    <row r="69" spans="1:18">
      <c r="A69" s="291">
        <v>630</v>
      </c>
      <c r="B69" s="292">
        <v>100</v>
      </c>
      <c r="C69" s="292">
        <v>100</v>
      </c>
      <c r="D69" s="292">
        <v>400</v>
      </c>
      <c r="E69" s="294">
        <v>0</v>
      </c>
      <c r="F69" s="294">
        <v>0</v>
      </c>
      <c r="G69" s="454" t="s">
        <v>3276</v>
      </c>
      <c r="H69" s="45" t="s">
        <v>234</v>
      </c>
      <c r="I69" s="43" t="s">
        <v>235</v>
      </c>
      <c r="J69" s="43" t="s">
        <v>1538</v>
      </c>
      <c r="K69" s="245">
        <f t="shared" si="0"/>
        <v>432213</v>
      </c>
      <c r="L69" s="245">
        <v>432213</v>
      </c>
      <c r="M69" s="245"/>
      <c r="N69" s="245">
        <v>460416</v>
      </c>
      <c r="O69" s="245">
        <f t="shared" si="3"/>
        <v>-28203</v>
      </c>
      <c r="R69" s="268"/>
    </row>
    <row r="70" spans="1:18" ht="25.5">
      <c r="A70" s="291">
        <v>630</v>
      </c>
      <c r="B70" s="292">
        <v>100</v>
      </c>
      <c r="C70" s="292">
        <v>100</v>
      </c>
      <c r="D70" s="292">
        <v>500</v>
      </c>
      <c r="E70" s="294">
        <v>0</v>
      </c>
      <c r="F70" s="294">
        <v>0</v>
      </c>
      <c r="G70" s="454" t="s">
        <v>3277</v>
      </c>
      <c r="H70" s="45" t="s">
        <v>236</v>
      </c>
      <c r="I70" s="43" t="s">
        <v>237</v>
      </c>
      <c r="J70" s="43" t="s">
        <v>1538</v>
      </c>
      <c r="K70" s="245">
        <f t="shared" si="0"/>
        <v>0</v>
      </c>
      <c r="L70" s="245">
        <v>0</v>
      </c>
      <c r="M70" s="245"/>
      <c r="N70" s="245">
        <v>0</v>
      </c>
      <c r="O70" s="245">
        <f t="shared" si="3"/>
        <v>0</v>
      </c>
      <c r="R70" s="268"/>
    </row>
    <row r="71" spans="1:18">
      <c r="A71" s="291">
        <v>630</v>
      </c>
      <c r="B71" s="292">
        <v>100</v>
      </c>
      <c r="C71" s="292">
        <v>100</v>
      </c>
      <c r="D71" s="292">
        <v>600</v>
      </c>
      <c r="E71" s="294">
        <v>0</v>
      </c>
      <c r="F71" s="294">
        <v>0</v>
      </c>
      <c r="G71" s="454" t="s">
        <v>3278</v>
      </c>
      <c r="H71" s="45" t="s">
        <v>238</v>
      </c>
      <c r="I71" s="43" t="s">
        <v>239</v>
      </c>
      <c r="J71" s="43" t="s">
        <v>1538</v>
      </c>
      <c r="K71" s="245">
        <f t="shared" ref="K71:K134" si="4">+L71+M71</f>
        <v>0</v>
      </c>
      <c r="L71" s="245">
        <v>0</v>
      </c>
      <c r="M71" s="245"/>
      <c r="N71" s="245">
        <v>0</v>
      </c>
      <c r="O71" s="245">
        <f t="shared" si="3"/>
        <v>0</v>
      </c>
      <c r="R71" s="268"/>
    </row>
    <row r="72" spans="1:18">
      <c r="A72" s="291">
        <v>630</v>
      </c>
      <c r="B72" s="292">
        <v>100</v>
      </c>
      <c r="C72" s="292">
        <v>100</v>
      </c>
      <c r="D72" s="292">
        <v>700</v>
      </c>
      <c r="E72" s="294">
        <v>0</v>
      </c>
      <c r="F72" s="294">
        <v>0</v>
      </c>
      <c r="G72" s="454" t="s">
        <v>3279</v>
      </c>
      <c r="H72" s="45" t="s">
        <v>240</v>
      </c>
      <c r="I72" s="43" t="s">
        <v>241</v>
      </c>
      <c r="J72" s="43" t="s">
        <v>1538</v>
      </c>
      <c r="K72" s="245">
        <f t="shared" si="4"/>
        <v>0</v>
      </c>
      <c r="L72" s="245">
        <v>0</v>
      </c>
      <c r="M72" s="245"/>
      <c r="N72" s="245">
        <v>0</v>
      </c>
      <c r="O72" s="245">
        <f t="shared" si="3"/>
        <v>0</v>
      </c>
      <c r="R72" s="268"/>
    </row>
    <row r="73" spans="1:18">
      <c r="A73" s="291">
        <v>630</v>
      </c>
      <c r="B73" s="292">
        <v>100</v>
      </c>
      <c r="C73" s="292">
        <v>100</v>
      </c>
      <c r="D73" s="292">
        <v>800</v>
      </c>
      <c r="E73" s="294">
        <v>0</v>
      </c>
      <c r="F73" s="294">
        <v>0</v>
      </c>
      <c r="G73" s="454" t="s">
        <v>3280</v>
      </c>
      <c r="H73" s="45" t="s">
        <v>242</v>
      </c>
      <c r="I73" s="43" t="s">
        <v>243</v>
      </c>
      <c r="J73" s="43" t="s">
        <v>1538</v>
      </c>
      <c r="K73" s="245">
        <f t="shared" si="4"/>
        <v>0</v>
      </c>
      <c r="L73" s="245">
        <v>0</v>
      </c>
      <c r="M73" s="245"/>
      <c r="N73" s="245">
        <v>0</v>
      </c>
      <c r="O73" s="245">
        <f t="shared" si="3"/>
        <v>0</v>
      </c>
      <c r="R73" s="268"/>
    </row>
    <row r="74" spans="1:18">
      <c r="A74" s="291">
        <v>630</v>
      </c>
      <c r="B74" s="292">
        <v>100</v>
      </c>
      <c r="C74" s="292">
        <v>100</v>
      </c>
      <c r="D74" s="294">
        <v>810</v>
      </c>
      <c r="E74" s="294">
        <v>0</v>
      </c>
      <c r="F74" s="294">
        <v>0</v>
      </c>
      <c r="G74" s="454" t="s">
        <v>3281</v>
      </c>
      <c r="H74" s="45" t="s">
        <v>244</v>
      </c>
      <c r="I74" s="43" t="s">
        <v>245</v>
      </c>
      <c r="J74" s="43" t="s">
        <v>1538</v>
      </c>
      <c r="K74" s="245">
        <f t="shared" si="4"/>
        <v>0</v>
      </c>
      <c r="L74" s="245">
        <v>0</v>
      </c>
      <c r="M74" s="245"/>
      <c r="N74" s="245">
        <v>0</v>
      </c>
      <c r="O74" s="245">
        <f t="shared" si="3"/>
        <v>0</v>
      </c>
      <c r="R74" s="268"/>
    </row>
    <row r="75" spans="1:18">
      <c r="A75" s="291">
        <v>630</v>
      </c>
      <c r="B75" s="292">
        <v>100</v>
      </c>
      <c r="C75" s="292">
        <v>100</v>
      </c>
      <c r="D75" s="294">
        <v>820</v>
      </c>
      <c r="E75" s="294">
        <v>0</v>
      </c>
      <c r="F75" s="294">
        <v>0</v>
      </c>
      <c r="G75" s="454" t="s">
        <v>3282</v>
      </c>
      <c r="H75" s="45" t="s">
        <v>246</v>
      </c>
      <c r="I75" s="43" t="s">
        <v>247</v>
      </c>
      <c r="J75" s="43" t="s">
        <v>1538</v>
      </c>
      <c r="K75" s="245">
        <f t="shared" si="4"/>
        <v>0</v>
      </c>
      <c r="L75" s="245">
        <v>0</v>
      </c>
      <c r="M75" s="245"/>
      <c r="N75" s="245">
        <v>0</v>
      </c>
      <c r="O75" s="245">
        <f t="shared" si="3"/>
        <v>0</v>
      </c>
      <c r="R75" s="268"/>
    </row>
    <row r="76" spans="1:18" ht="25.5">
      <c r="A76" s="291">
        <v>630</v>
      </c>
      <c r="B76" s="292">
        <v>100</v>
      </c>
      <c r="C76" s="292">
        <v>100</v>
      </c>
      <c r="D76" s="294">
        <v>830</v>
      </c>
      <c r="E76" s="294">
        <v>0</v>
      </c>
      <c r="F76" s="294">
        <v>0</v>
      </c>
      <c r="G76" s="454" t="s">
        <v>3283</v>
      </c>
      <c r="H76" s="45" t="s">
        <v>248</v>
      </c>
      <c r="I76" s="43" t="s">
        <v>249</v>
      </c>
      <c r="J76" s="43" t="s">
        <v>1538</v>
      </c>
      <c r="K76" s="245">
        <f t="shared" si="4"/>
        <v>0</v>
      </c>
      <c r="L76" s="245">
        <v>0</v>
      </c>
      <c r="M76" s="245"/>
      <c r="N76" s="245">
        <v>0</v>
      </c>
      <c r="O76" s="245">
        <f t="shared" si="3"/>
        <v>0</v>
      </c>
      <c r="R76" s="268"/>
    </row>
    <row r="77" spans="1:18" ht="25.5">
      <c r="A77" s="291">
        <v>630</v>
      </c>
      <c r="B77" s="292">
        <v>100</v>
      </c>
      <c r="C77" s="292">
        <v>100</v>
      </c>
      <c r="D77" s="294">
        <v>840</v>
      </c>
      <c r="E77" s="294">
        <v>0</v>
      </c>
      <c r="F77" s="294">
        <v>0</v>
      </c>
      <c r="G77" s="454" t="s">
        <v>3284</v>
      </c>
      <c r="H77" s="45" t="s">
        <v>250</v>
      </c>
      <c r="I77" s="43" t="s">
        <v>251</v>
      </c>
      <c r="J77" s="43" t="s">
        <v>1538</v>
      </c>
      <c r="K77" s="245">
        <f t="shared" si="4"/>
        <v>0</v>
      </c>
      <c r="L77" s="245">
        <v>0</v>
      </c>
      <c r="M77" s="245"/>
      <c r="N77" s="245">
        <v>0</v>
      </c>
      <c r="O77" s="245">
        <f t="shared" si="3"/>
        <v>0</v>
      </c>
      <c r="R77" s="268"/>
    </row>
    <row r="78" spans="1:18">
      <c r="A78" s="291">
        <v>630</v>
      </c>
      <c r="B78" s="292">
        <v>100</v>
      </c>
      <c r="C78" s="292">
        <v>100</v>
      </c>
      <c r="D78" s="294">
        <v>850</v>
      </c>
      <c r="E78" s="294">
        <v>0</v>
      </c>
      <c r="F78" s="294">
        <v>0</v>
      </c>
      <c r="G78" s="454" t="s">
        <v>3285</v>
      </c>
      <c r="H78" s="45" t="s">
        <v>252</v>
      </c>
      <c r="I78" s="43" t="s">
        <v>253</v>
      </c>
      <c r="J78" s="43" t="s">
        <v>1538</v>
      </c>
      <c r="K78" s="245">
        <f t="shared" si="4"/>
        <v>0</v>
      </c>
      <c r="L78" s="245">
        <v>0</v>
      </c>
      <c r="M78" s="245"/>
      <c r="N78" s="245">
        <v>0</v>
      </c>
      <c r="O78" s="245">
        <f t="shared" si="3"/>
        <v>0</v>
      </c>
      <c r="R78" s="268"/>
    </row>
    <row r="79" spans="1:18" ht="25.5">
      <c r="A79" s="291">
        <v>630</v>
      </c>
      <c r="B79" s="292">
        <v>100</v>
      </c>
      <c r="C79" s="292">
        <v>100</v>
      </c>
      <c r="D79" s="292">
        <v>900</v>
      </c>
      <c r="E79" s="292">
        <v>0</v>
      </c>
      <c r="F79" s="292">
        <v>0</v>
      </c>
      <c r="G79" s="452" t="s">
        <v>3286</v>
      </c>
      <c r="H79" s="42" t="s">
        <v>254</v>
      </c>
      <c r="I79" s="43" t="s">
        <v>255</v>
      </c>
      <c r="J79" s="43" t="s">
        <v>1538</v>
      </c>
      <c r="K79" s="246">
        <f t="shared" si="4"/>
        <v>0</v>
      </c>
      <c r="L79" s="246">
        <v>0</v>
      </c>
      <c r="M79" s="246"/>
      <c r="N79" s="246">
        <v>0</v>
      </c>
      <c r="O79" s="246"/>
      <c r="R79" s="268"/>
    </row>
    <row r="80" spans="1:18">
      <c r="A80" s="291">
        <v>630</v>
      </c>
      <c r="B80" s="292">
        <v>100</v>
      </c>
      <c r="C80" s="292">
        <v>100</v>
      </c>
      <c r="D80" s="292">
        <v>900</v>
      </c>
      <c r="E80" s="294">
        <v>10</v>
      </c>
      <c r="F80" s="294">
        <v>0</v>
      </c>
      <c r="G80" s="454" t="s">
        <v>3287</v>
      </c>
      <c r="H80" s="45" t="s">
        <v>256</v>
      </c>
      <c r="I80" s="43"/>
      <c r="J80" s="43" t="s">
        <v>1538</v>
      </c>
      <c r="K80" s="245">
        <f t="shared" si="4"/>
        <v>0</v>
      </c>
      <c r="L80" s="245">
        <v>0</v>
      </c>
      <c r="M80" s="245"/>
      <c r="N80" s="245">
        <v>0</v>
      </c>
      <c r="O80" s="245">
        <f>+K80-N80</f>
        <v>0</v>
      </c>
      <c r="R80" s="268"/>
    </row>
    <row r="81" spans="1:18" ht="25.5">
      <c r="A81" s="291">
        <v>630</v>
      </c>
      <c r="B81" s="292">
        <v>100</v>
      </c>
      <c r="C81" s="292">
        <v>100</v>
      </c>
      <c r="D81" s="292">
        <v>900</v>
      </c>
      <c r="E81" s="294">
        <v>90</v>
      </c>
      <c r="F81" s="294">
        <v>0</v>
      </c>
      <c r="G81" s="454" t="s">
        <v>3288</v>
      </c>
      <c r="H81" s="45" t="s">
        <v>254</v>
      </c>
      <c r="I81" s="43"/>
      <c r="J81" s="43" t="s">
        <v>1538</v>
      </c>
      <c r="K81" s="245">
        <f t="shared" si="4"/>
        <v>173770</v>
      </c>
      <c r="L81" s="245">
        <v>173770</v>
      </c>
      <c r="M81" s="245"/>
      <c r="N81" s="245">
        <v>173963</v>
      </c>
      <c r="O81" s="245">
        <f>+K81-N81</f>
        <v>-193</v>
      </c>
      <c r="R81" s="268"/>
    </row>
    <row r="82" spans="1:18" ht="38.25">
      <c r="A82" s="291">
        <v>630</v>
      </c>
      <c r="B82" s="292">
        <v>100</v>
      </c>
      <c r="C82" s="294">
        <v>200</v>
      </c>
      <c r="D82" s="294">
        <v>0</v>
      </c>
      <c r="E82" s="294">
        <v>0</v>
      </c>
      <c r="F82" s="294">
        <v>0</v>
      </c>
      <c r="G82" s="454" t="s">
        <v>3289</v>
      </c>
      <c r="H82" s="45" t="s">
        <v>257</v>
      </c>
      <c r="I82" s="43" t="s">
        <v>258</v>
      </c>
      <c r="J82" s="43"/>
      <c r="K82" s="245">
        <f t="shared" si="4"/>
        <v>0</v>
      </c>
      <c r="L82" s="245">
        <v>0</v>
      </c>
      <c r="M82" s="245"/>
      <c r="N82" s="245">
        <v>0</v>
      </c>
      <c r="O82" s="245">
        <f>+K82-N82</f>
        <v>0</v>
      </c>
      <c r="R82" s="268"/>
    </row>
    <row r="83" spans="1:18" ht="25.5">
      <c r="A83" s="291">
        <v>630</v>
      </c>
      <c r="B83" s="292">
        <v>100</v>
      </c>
      <c r="C83" s="292">
        <v>300</v>
      </c>
      <c r="D83" s="292">
        <v>0</v>
      </c>
      <c r="E83" s="292">
        <v>0</v>
      </c>
      <c r="F83" s="292">
        <v>0</v>
      </c>
      <c r="G83" s="452" t="s">
        <v>3290</v>
      </c>
      <c r="H83" s="42" t="s">
        <v>259</v>
      </c>
      <c r="I83" s="43" t="s">
        <v>260</v>
      </c>
      <c r="J83" s="43"/>
      <c r="K83" s="246">
        <f t="shared" si="4"/>
        <v>0</v>
      </c>
      <c r="L83" s="246">
        <v>0</v>
      </c>
      <c r="M83" s="246"/>
      <c r="N83" s="246">
        <v>0</v>
      </c>
      <c r="O83" s="246"/>
      <c r="R83" s="268"/>
    </row>
    <row r="84" spans="1:18">
      <c r="A84" s="291">
        <v>630</v>
      </c>
      <c r="B84" s="292">
        <v>100</v>
      </c>
      <c r="C84" s="292">
        <v>300</v>
      </c>
      <c r="D84" s="292">
        <v>100</v>
      </c>
      <c r="E84" s="292">
        <v>0</v>
      </c>
      <c r="F84" s="292">
        <v>0</v>
      </c>
      <c r="G84" s="452" t="s">
        <v>3291</v>
      </c>
      <c r="H84" s="42" t="s">
        <v>223</v>
      </c>
      <c r="I84" s="43" t="s">
        <v>261</v>
      </c>
      <c r="J84" s="43" t="s">
        <v>1583</v>
      </c>
      <c r="K84" s="246">
        <f t="shared" si="4"/>
        <v>0</v>
      </c>
      <c r="L84" s="246">
        <v>0</v>
      </c>
      <c r="M84" s="246"/>
      <c r="N84" s="246">
        <v>0</v>
      </c>
      <c r="O84" s="246"/>
      <c r="R84" s="268"/>
    </row>
    <row r="85" spans="1:18" ht="25.5">
      <c r="A85" s="291">
        <v>630</v>
      </c>
      <c r="B85" s="292">
        <v>100</v>
      </c>
      <c r="C85" s="292">
        <v>300</v>
      </c>
      <c r="D85" s="292">
        <v>100</v>
      </c>
      <c r="E85" s="293">
        <v>10</v>
      </c>
      <c r="F85" s="293">
        <v>0</v>
      </c>
      <c r="G85" s="453" t="s">
        <v>3292</v>
      </c>
      <c r="H85" s="45" t="s">
        <v>262</v>
      </c>
      <c r="I85" s="47"/>
      <c r="J85" s="43" t="s">
        <v>1583</v>
      </c>
      <c r="K85" s="245">
        <f t="shared" si="4"/>
        <v>3631354</v>
      </c>
      <c r="L85" s="245">
        <v>3631354</v>
      </c>
      <c r="M85" s="245"/>
      <c r="N85" s="245">
        <v>3631354</v>
      </c>
      <c r="O85" s="245">
        <f>+K85-N85</f>
        <v>0</v>
      </c>
      <c r="R85" s="268"/>
    </row>
    <row r="86" spans="1:18" ht="25.5">
      <c r="A86" s="291">
        <v>630</v>
      </c>
      <c r="B86" s="292">
        <v>100</v>
      </c>
      <c r="C86" s="292">
        <v>300</v>
      </c>
      <c r="D86" s="292">
        <v>100</v>
      </c>
      <c r="E86" s="293">
        <v>20</v>
      </c>
      <c r="F86" s="293">
        <v>0</v>
      </c>
      <c r="G86" s="453" t="s">
        <v>3293</v>
      </c>
      <c r="H86" s="45" t="s">
        <v>226</v>
      </c>
      <c r="I86" s="473" t="s">
        <v>294</v>
      </c>
      <c r="J86" s="43" t="s">
        <v>1583</v>
      </c>
      <c r="K86" s="245">
        <f t="shared" si="4"/>
        <v>0</v>
      </c>
      <c r="L86" s="245">
        <v>0</v>
      </c>
      <c r="M86" s="245"/>
      <c r="N86" s="245">
        <v>0</v>
      </c>
      <c r="O86" s="245">
        <f>+K86-N86</f>
        <v>0</v>
      </c>
      <c r="R86" s="268"/>
    </row>
    <row r="87" spans="1:18">
      <c r="A87" s="291">
        <v>630</v>
      </c>
      <c r="B87" s="292">
        <v>100</v>
      </c>
      <c r="C87" s="292">
        <v>300</v>
      </c>
      <c r="D87" s="292">
        <v>150</v>
      </c>
      <c r="E87" s="292">
        <v>0</v>
      </c>
      <c r="F87" s="292">
        <v>0</v>
      </c>
      <c r="G87" s="452" t="s">
        <v>3294</v>
      </c>
      <c r="H87" s="42" t="s">
        <v>263</v>
      </c>
      <c r="I87" s="43" t="s">
        <v>264</v>
      </c>
      <c r="J87" s="43" t="s">
        <v>1583</v>
      </c>
      <c r="K87" s="246">
        <f t="shared" si="4"/>
        <v>0</v>
      </c>
      <c r="L87" s="246">
        <v>0</v>
      </c>
      <c r="M87" s="246"/>
      <c r="N87" s="246">
        <v>0</v>
      </c>
      <c r="O87" s="246"/>
      <c r="R87" s="268"/>
    </row>
    <row r="88" spans="1:18" ht="25.5">
      <c r="A88" s="291">
        <v>630</v>
      </c>
      <c r="B88" s="292">
        <v>100</v>
      </c>
      <c r="C88" s="292">
        <v>300</v>
      </c>
      <c r="D88" s="292">
        <v>150</v>
      </c>
      <c r="E88" s="293">
        <v>100</v>
      </c>
      <c r="F88" s="293">
        <v>0</v>
      </c>
      <c r="G88" s="453" t="s">
        <v>3295</v>
      </c>
      <c r="H88" s="45" t="s">
        <v>265</v>
      </c>
      <c r="I88" s="47"/>
      <c r="J88" s="43" t="s">
        <v>1583</v>
      </c>
      <c r="K88" s="245">
        <f t="shared" si="4"/>
        <v>1727213</v>
      </c>
      <c r="L88" s="245">
        <v>1727213</v>
      </c>
      <c r="M88" s="245"/>
      <c r="N88" s="245">
        <v>1727213</v>
      </c>
      <c r="O88" s="245">
        <f t="shared" ref="O88:O101" si="5">+K88-N88</f>
        <v>0</v>
      </c>
      <c r="R88" s="268"/>
    </row>
    <row r="89" spans="1:18" ht="25.5">
      <c r="A89" s="291">
        <v>630</v>
      </c>
      <c r="B89" s="292">
        <v>100</v>
      </c>
      <c r="C89" s="292">
        <v>300</v>
      </c>
      <c r="D89" s="292">
        <v>150</v>
      </c>
      <c r="E89" s="293">
        <v>200</v>
      </c>
      <c r="F89" s="293">
        <v>0</v>
      </c>
      <c r="G89" s="453" t="s">
        <v>3296</v>
      </c>
      <c r="H89" s="45" t="s">
        <v>230</v>
      </c>
      <c r="I89" s="473" t="s">
        <v>294</v>
      </c>
      <c r="J89" s="43" t="s">
        <v>1583</v>
      </c>
      <c r="K89" s="245">
        <f t="shared" si="4"/>
        <v>0</v>
      </c>
      <c r="L89" s="245">
        <v>0</v>
      </c>
      <c r="M89" s="245"/>
      <c r="N89" s="245">
        <v>0</v>
      </c>
      <c r="O89" s="245">
        <f t="shared" si="5"/>
        <v>0</v>
      </c>
      <c r="R89" s="268"/>
    </row>
    <row r="90" spans="1:18" ht="25.5">
      <c r="A90" s="291">
        <v>630</v>
      </c>
      <c r="B90" s="292">
        <v>100</v>
      </c>
      <c r="C90" s="292">
        <v>300</v>
      </c>
      <c r="D90" s="294">
        <v>160</v>
      </c>
      <c r="E90" s="293">
        <v>0</v>
      </c>
      <c r="F90" s="293">
        <v>0</v>
      </c>
      <c r="G90" s="453" t="s">
        <v>3297</v>
      </c>
      <c r="H90" s="45" t="s">
        <v>266</v>
      </c>
      <c r="I90" s="43" t="s">
        <v>267</v>
      </c>
      <c r="J90" s="43" t="s">
        <v>1583</v>
      </c>
      <c r="K90" s="245">
        <f t="shared" si="4"/>
        <v>0</v>
      </c>
      <c r="L90" s="245">
        <v>0</v>
      </c>
      <c r="M90" s="245"/>
      <c r="N90" s="245">
        <v>0</v>
      </c>
      <c r="O90" s="245">
        <f t="shared" si="5"/>
        <v>0</v>
      </c>
      <c r="R90" s="268"/>
    </row>
    <row r="91" spans="1:18" ht="25.5">
      <c r="A91" s="291">
        <v>630</v>
      </c>
      <c r="B91" s="292">
        <v>100</v>
      </c>
      <c r="C91" s="292">
        <v>300</v>
      </c>
      <c r="D91" s="294">
        <v>200</v>
      </c>
      <c r="E91" s="294">
        <v>0</v>
      </c>
      <c r="F91" s="294">
        <v>0</v>
      </c>
      <c r="G91" s="454" t="s">
        <v>3298</v>
      </c>
      <c r="H91" s="45" t="s">
        <v>268</v>
      </c>
      <c r="I91" s="43" t="s">
        <v>269</v>
      </c>
      <c r="J91" s="43" t="s">
        <v>1587</v>
      </c>
      <c r="K91" s="245">
        <f t="shared" si="4"/>
        <v>0</v>
      </c>
      <c r="L91" s="245">
        <v>0</v>
      </c>
      <c r="M91" s="245"/>
      <c r="N91" s="245">
        <v>0</v>
      </c>
      <c r="O91" s="245">
        <f t="shared" si="5"/>
        <v>0</v>
      </c>
      <c r="R91" s="268"/>
    </row>
    <row r="92" spans="1:18">
      <c r="A92" s="291">
        <v>630</v>
      </c>
      <c r="B92" s="292">
        <v>100</v>
      </c>
      <c r="C92" s="292">
        <v>300</v>
      </c>
      <c r="D92" s="294">
        <v>250</v>
      </c>
      <c r="E92" s="294">
        <v>0</v>
      </c>
      <c r="F92" s="294">
        <v>0</v>
      </c>
      <c r="G92" s="454" t="s">
        <v>3299</v>
      </c>
      <c r="H92" s="45" t="s">
        <v>234</v>
      </c>
      <c r="I92" s="43" t="s">
        <v>270</v>
      </c>
      <c r="J92" s="43" t="s">
        <v>1583</v>
      </c>
      <c r="K92" s="245">
        <f t="shared" si="4"/>
        <v>218081</v>
      </c>
      <c r="L92" s="245">
        <v>218081</v>
      </c>
      <c r="M92" s="245"/>
      <c r="N92" s="245">
        <v>218081</v>
      </c>
      <c r="O92" s="245">
        <f t="shared" si="5"/>
        <v>0</v>
      </c>
      <c r="R92" s="268"/>
    </row>
    <row r="93" spans="1:18" ht="25.5">
      <c r="A93" s="291">
        <v>630</v>
      </c>
      <c r="B93" s="292">
        <v>100</v>
      </c>
      <c r="C93" s="292">
        <v>300</v>
      </c>
      <c r="D93" s="294">
        <v>300</v>
      </c>
      <c r="E93" s="294">
        <v>0</v>
      </c>
      <c r="F93" s="294">
        <v>0</v>
      </c>
      <c r="G93" s="454" t="s">
        <v>3300</v>
      </c>
      <c r="H93" s="45" t="s">
        <v>271</v>
      </c>
      <c r="I93" s="43" t="s">
        <v>272</v>
      </c>
      <c r="J93" s="43" t="s">
        <v>1583</v>
      </c>
      <c r="K93" s="245">
        <f t="shared" si="4"/>
        <v>0</v>
      </c>
      <c r="L93" s="245">
        <v>0</v>
      </c>
      <c r="M93" s="245"/>
      <c r="N93" s="245">
        <v>0</v>
      </c>
      <c r="O93" s="245">
        <f t="shared" si="5"/>
        <v>0</v>
      </c>
      <c r="R93" s="268"/>
    </row>
    <row r="94" spans="1:18" ht="25.5">
      <c r="A94" s="291">
        <v>630</v>
      </c>
      <c r="B94" s="292">
        <v>100</v>
      </c>
      <c r="C94" s="292">
        <v>300</v>
      </c>
      <c r="D94" s="294">
        <v>350</v>
      </c>
      <c r="E94" s="294">
        <v>0</v>
      </c>
      <c r="F94" s="294">
        <v>0</v>
      </c>
      <c r="G94" s="454" t="s">
        <v>3301</v>
      </c>
      <c r="H94" s="45" t="s">
        <v>273</v>
      </c>
      <c r="I94" s="43" t="s">
        <v>274</v>
      </c>
      <c r="J94" s="43" t="s">
        <v>1583</v>
      </c>
      <c r="K94" s="245">
        <f t="shared" si="4"/>
        <v>0</v>
      </c>
      <c r="L94" s="245">
        <v>0</v>
      </c>
      <c r="M94" s="245"/>
      <c r="N94" s="245">
        <v>0</v>
      </c>
      <c r="O94" s="245">
        <f t="shared" si="5"/>
        <v>0</v>
      </c>
      <c r="R94" s="268"/>
    </row>
    <row r="95" spans="1:18">
      <c r="A95" s="291">
        <v>630</v>
      </c>
      <c r="B95" s="292">
        <v>100</v>
      </c>
      <c r="C95" s="292">
        <v>300</v>
      </c>
      <c r="D95" s="294">
        <v>400</v>
      </c>
      <c r="E95" s="294">
        <v>0</v>
      </c>
      <c r="F95" s="294">
        <v>0</v>
      </c>
      <c r="G95" s="454" t="s">
        <v>3302</v>
      </c>
      <c r="H95" s="45" t="s">
        <v>275</v>
      </c>
      <c r="I95" s="43" t="s">
        <v>276</v>
      </c>
      <c r="J95" s="43" t="s">
        <v>1583</v>
      </c>
      <c r="K95" s="245">
        <f t="shared" si="4"/>
        <v>0</v>
      </c>
      <c r="L95" s="245">
        <v>0</v>
      </c>
      <c r="M95" s="245"/>
      <c r="N95" s="245">
        <v>0</v>
      </c>
      <c r="O95" s="245">
        <f t="shared" si="5"/>
        <v>0</v>
      </c>
      <c r="R95" s="268"/>
    </row>
    <row r="96" spans="1:18" ht="25.5">
      <c r="A96" s="291">
        <v>630</v>
      </c>
      <c r="B96" s="292">
        <v>100</v>
      </c>
      <c r="C96" s="292">
        <v>300</v>
      </c>
      <c r="D96" s="294">
        <v>450</v>
      </c>
      <c r="E96" s="294">
        <v>0</v>
      </c>
      <c r="F96" s="294">
        <v>0</v>
      </c>
      <c r="G96" s="454" t="s">
        <v>3303</v>
      </c>
      <c r="H96" s="45" t="s">
        <v>277</v>
      </c>
      <c r="I96" s="43" t="s">
        <v>278</v>
      </c>
      <c r="J96" s="43" t="s">
        <v>1583</v>
      </c>
      <c r="K96" s="245">
        <f t="shared" si="4"/>
        <v>0</v>
      </c>
      <c r="L96" s="245">
        <v>0</v>
      </c>
      <c r="M96" s="245"/>
      <c r="N96" s="245">
        <v>0</v>
      </c>
      <c r="O96" s="245">
        <f t="shared" si="5"/>
        <v>0</v>
      </c>
      <c r="R96" s="268"/>
    </row>
    <row r="97" spans="1:18" ht="25.5">
      <c r="A97" s="291">
        <v>630</v>
      </c>
      <c r="B97" s="292">
        <v>100</v>
      </c>
      <c r="C97" s="292">
        <v>300</v>
      </c>
      <c r="D97" s="294">
        <v>510</v>
      </c>
      <c r="E97" s="294">
        <v>0</v>
      </c>
      <c r="F97" s="294">
        <v>0</v>
      </c>
      <c r="G97" s="454" t="s">
        <v>3304</v>
      </c>
      <c r="H97" s="45" t="s">
        <v>279</v>
      </c>
      <c r="I97" s="43" t="s">
        <v>280</v>
      </c>
      <c r="J97" s="43" t="s">
        <v>1587</v>
      </c>
      <c r="K97" s="245">
        <f t="shared" si="4"/>
        <v>0</v>
      </c>
      <c r="L97" s="245">
        <v>0</v>
      </c>
      <c r="M97" s="245"/>
      <c r="N97" s="245">
        <v>0</v>
      </c>
      <c r="O97" s="245">
        <f t="shared" si="5"/>
        <v>0</v>
      </c>
      <c r="R97" s="268"/>
    </row>
    <row r="98" spans="1:18" ht="25.5">
      <c r="A98" s="291">
        <v>630</v>
      </c>
      <c r="B98" s="292">
        <v>100</v>
      </c>
      <c r="C98" s="292">
        <v>300</v>
      </c>
      <c r="D98" s="294">
        <v>520</v>
      </c>
      <c r="E98" s="294">
        <v>0</v>
      </c>
      <c r="F98" s="294">
        <v>0</v>
      </c>
      <c r="G98" s="454" t="s">
        <v>3305</v>
      </c>
      <c r="H98" s="45" t="s">
        <v>281</v>
      </c>
      <c r="I98" s="43" t="s">
        <v>282</v>
      </c>
      <c r="J98" s="43" t="s">
        <v>1587</v>
      </c>
      <c r="K98" s="245">
        <f t="shared" si="4"/>
        <v>0</v>
      </c>
      <c r="L98" s="245">
        <v>0</v>
      </c>
      <c r="M98" s="245"/>
      <c r="N98" s="245">
        <v>0</v>
      </c>
      <c r="O98" s="245">
        <f t="shared" si="5"/>
        <v>0</v>
      </c>
      <c r="R98" s="268"/>
    </row>
    <row r="99" spans="1:18" ht="25.5">
      <c r="A99" s="291">
        <v>630</v>
      </c>
      <c r="B99" s="292">
        <v>100</v>
      </c>
      <c r="C99" s="292">
        <v>300</v>
      </c>
      <c r="D99" s="294">
        <v>550</v>
      </c>
      <c r="E99" s="294">
        <v>0</v>
      </c>
      <c r="F99" s="294">
        <v>0</v>
      </c>
      <c r="G99" s="454" t="s">
        <v>3306</v>
      </c>
      <c r="H99" s="45" t="s">
        <v>283</v>
      </c>
      <c r="I99" s="43" t="s">
        <v>284</v>
      </c>
      <c r="J99" s="43" t="s">
        <v>1583</v>
      </c>
      <c r="K99" s="245">
        <f t="shared" si="4"/>
        <v>0</v>
      </c>
      <c r="L99" s="245">
        <v>0</v>
      </c>
      <c r="M99" s="245"/>
      <c r="N99" s="245">
        <v>0</v>
      </c>
      <c r="O99" s="245">
        <f t="shared" si="5"/>
        <v>0</v>
      </c>
      <c r="R99" s="268"/>
    </row>
    <row r="100" spans="1:18" ht="25.5">
      <c r="A100" s="291">
        <v>630</v>
      </c>
      <c r="B100" s="292">
        <v>100</v>
      </c>
      <c r="C100" s="292">
        <v>300</v>
      </c>
      <c r="D100" s="294">
        <v>600</v>
      </c>
      <c r="E100" s="294">
        <v>0</v>
      </c>
      <c r="F100" s="294">
        <v>0</v>
      </c>
      <c r="G100" s="454" t="s">
        <v>3307</v>
      </c>
      <c r="H100" s="45" t="s">
        <v>286</v>
      </c>
      <c r="I100" s="43" t="s">
        <v>285</v>
      </c>
      <c r="J100" s="43" t="s">
        <v>1583</v>
      </c>
      <c r="K100" s="245">
        <f t="shared" si="4"/>
        <v>0</v>
      </c>
      <c r="L100" s="245">
        <v>0</v>
      </c>
      <c r="M100" s="245"/>
      <c r="N100" s="245">
        <v>0</v>
      </c>
      <c r="O100" s="245">
        <f t="shared" si="5"/>
        <v>0</v>
      </c>
      <c r="R100" s="268"/>
    </row>
    <row r="101" spans="1:18" ht="38.25">
      <c r="A101" s="291">
        <v>630</v>
      </c>
      <c r="B101" s="292">
        <v>100</v>
      </c>
      <c r="C101" s="292">
        <v>300</v>
      </c>
      <c r="D101" s="294">
        <v>610</v>
      </c>
      <c r="E101" s="294">
        <v>0</v>
      </c>
      <c r="F101" s="294">
        <v>0</v>
      </c>
      <c r="G101" s="454" t="s">
        <v>3308</v>
      </c>
      <c r="H101" s="45" t="s">
        <v>287</v>
      </c>
      <c r="I101" s="43" t="s">
        <v>288</v>
      </c>
      <c r="J101" s="43" t="s">
        <v>1583</v>
      </c>
      <c r="K101" s="245">
        <f t="shared" si="4"/>
        <v>0</v>
      </c>
      <c r="L101" s="245">
        <v>0</v>
      </c>
      <c r="M101" s="245"/>
      <c r="N101" s="245">
        <v>0</v>
      </c>
      <c r="O101" s="245">
        <f t="shared" si="5"/>
        <v>0</v>
      </c>
      <c r="R101" s="268"/>
    </row>
    <row r="102" spans="1:18" ht="25.5">
      <c r="A102" s="291">
        <v>630</v>
      </c>
      <c r="B102" s="292">
        <v>100</v>
      </c>
      <c r="C102" s="292">
        <v>300</v>
      </c>
      <c r="D102" s="292">
        <v>650</v>
      </c>
      <c r="E102" s="292">
        <v>0</v>
      </c>
      <c r="F102" s="292">
        <v>0</v>
      </c>
      <c r="G102" s="452" t="s">
        <v>3309</v>
      </c>
      <c r="H102" s="42" t="s">
        <v>289</v>
      </c>
      <c r="I102" s="43" t="s">
        <v>290</v>
      </c>
      <c r="J102" s="43" t="s">
        <v>1587</v>
      </c>
      <c r="K102" s="246">
        <f t="shared" si="4"/>
        <v>0</v>
      </c>
      <c r="L102" s="246">
        <v>0</v>
      </c>
      <c r="M102" s="246"/>
      <c r="N102" s="246">
        <v>0</v>
      </c>
      <c r="O102" s="246"/>
      <c r="R102" s="268"/>
    </row>
    <row r="103" spans="1:18" ht="25.5">
      <c r="A103" s="291">
        <v>630</v>
      </c>
      <c r="B103" s="292">
        <v>100</v>
      </c>
      <c r="C103" s="292">
        <v>300</v>
      </c>
      <c r="D103" s="292">
        <v>650</v>
      </c>
      <c r="E103" s="294">
        <v>10</v>
      </c>
      <c r="F103" s="294">
        <v>0</v>
      </c>
      <c r="G103" s="454" t="s">
        <v>3310</v>
      </c>
      <c r="H103" s="45" t="s">
        <v>291</v>
      </c>
      <c r="I103" s="43" t="s">
        <v>292</v>
      </c>
      <c r="J103" s="43" t="s">
        <v>1587</v>
      </c>
      <c r="K103" s="245">
        <f t="shared" si="4"/>
        <v>0</v>
      </c>
      <c r="L103" s="245">
        <v>0</v>
      </c>
      <c r="M103" s="245"/>
      <c r="N103" s="245">
        <v>0</v>
      </c>
      <c r="O103" s="245">
        <f>+K103-N103</f>
        <v>0</v>
      </c>
      <c r="R103" s="268"/>
    </row>
    <row r="104" spans="1:18" ht="25.5">
      <c r="A104" s="291">
        <v>630</v>
      </c>
      <c r="B104" s="292">
        <v>100</v>
      </c>
      <c r="C104" s="292">
        <v>300</v>
      </c>
      <c r="D104" s="292">
        <v>650</v>
      </c>
      <c r="E104" s="292">
        <v>20</v>
      </c>
      <c r="F104" s="292">
        <v>0</v>
      </c>
      <c r="G104" s="452" t="s">
        <v>3311</v>
      </c>
      <c r="H104" s="42" t="s">
        <v>293</v>
      </c>
      <c r="I104" s="43" t="s">
        <v>294</v>
      </c>
      <c r="J104" s="43" t="s">
        <v>1587</v>
      </c>
      <c r="K104" s="246">
        <f t="shared" si="4"/>
        <v>0</v>
      </c>
      <c r="L104" s="246">
        <v>0</v>
      </c>
      <c r="M104" s="246"/>
      <c r="N104" s="246">
        <v>0</v>
      </c>
      <c r="O104" s="246"/>
      <c r="R104" s="268"/>
    </row>
    <row r="105" spans="1:18">
      <c r="A105" s="291">
        <v>630</v>
      </c>
      <c r="B105" s="292">
        <v>100</v>
      </c>
      <c r="C105" s="292">
        <v>300</v>
      </c>
      <c r="D105" s="292">
        <v>650</v>
      </c>
      <c r="E105" s="292">
        <v>20</v>
      </c>
      <c r="F105" s="293">
        <v>10</v>
      </c>
      <c r="G105" s="453" t="s">
        <v>3312</v>
      </c>
      <c r="H105" s="45" t="s">
        <v>256</v>
      </c>
      <c r="I105" s="47"/>
      <c r="J105" s="43" t="s">
        <v>1587</v>
      </c>
      <c r="K105" s="245">
        <f t="shared" si="4"/>
        <v>0</v>
      </c>
      <c r="L105" s="245">
        <v>0</v>
      </c>
      <c r="M105" s="245"/>
      <c r="N105" s="245">
        <v>0</v>
      </c>
      <c r="O105" s="245">
        <f>+K105-N105</f>
        <v>0</v>
      </c>
      <c r="R105" s="268"/>
    </row>
    <row r="106" spans="1:18" ht="38.25">
      <c r="A106" s="291">
        <v>630</v>
      </c>
      <c r="B106" s="292">
        <v>100</v>
      </c>
      <c r="C106" s="292">
        <v>300</v>
      </c>
      <c r="D106" s="292">
        <v>650</v>
      </c>
      <c r="E106" s="292">
        <v>20</v>
      </c>
      <c r="F106" s="293">
        <v>20</v>
      </c>
      <c r="G106" s="453" t="s">
        <v>3313</v>
      </c>
      <c r="H106" s="45" t="s">
        <v>293</v>
      </c>
      <c r="I106" s="47"/>
      <c r="J106" s="43" t="s">
        <v>1587</v>
      </c>
      <c r="K106" s="245">
        <f t="shared" si="4"/>
        <v>190000</v>
      </c>
      <c r="L106" s="245">
        <v>190000</v>
      </c>
      <c r="M106" s="245"/>
      <c r="N106" s="245">
        <v>207382</v>
      </c>
      <c r="O106" s="245">
        <f>+K106-N106</f>
        <v>-17382</v>
      </c>
      <c r="R106" s="268"/>
    </row>
    <row r="107" spans="1:18" ht="25.5">
      <c r="A107" s="291">
        <v>630</v>
      </c>
      <c r="B107" s="292">
        <v>100</v>
      </c>
      <c r="C107" s="292">
        <v>300</v>
      </c>
      <c r="D107" s="294">
        <v>700</v>
      </c>
      <c r="E107" s="294">
        <v>0</v>
      </c>
      <c r="F107" s="294">
        <v>0</v>
      </c>
      <c r="G107" s="454" t="s">
        <v>3314</v>
      </c>
      <c r="H107" s="45" t="s">
        <v>295</v>
      </c>
      <c r="I107" s="43" t="s">
        <v>296</v>
      </c>
      <c r="J107" s="43"/>
      <c r="K107" s="245">
        <f t="shared" si="4"/>
        <v>62942.97</v>
      </c>
      <c r="L107" s="245">
        <v>62942.97</v>
      </c>
      <c r="M107" s="245"/>
      <c r="N107" s="245">
        <v>62942.97</v>
      </c>
      <c r="O107" s="245">
        <f>+K107-N107</f>
        <v>0</v>
      </c>
      <c r="R107" s="268"/>
    </row>
    <row r="108" spans="1:18" ht="38.25">
      <c r="A108" s="291">
        <v>630</v>
      </c>
      <c r="B108" s="292">
        <v>100</v>
      </c>
      <c r="C108" s="292">
        <v>300</v>
      </c>
      <c r="D108" s="294">
        <v>800</v>
      </c>
      <c r="E108" s="294">
        <v>0</v>
      </c>
      <c r="F108" s="294">
        <v>0</v>
      </c>
      <c r="G108" s="454" t="s">
        <v>3315</v>
      </c>
      <c r="H108" s="45" t="s">
        <v>297</v>
      </c>
      <c r="I108" s="43" t="s">
        <v>298</v>
      </c>
      <c r="J108" s="43" t="s">
        <v>1538</v>
      </c>
      <c r="K108" s="245">
        <f t="shared" si="4"/>
        <v>0</v>
      </c>
      <c r="L108" s="245">
        <v>0</v>
      </c>
      <c r="M108" s="245"/>
      <c r="N108" s="245">
        <v>0</v>
      </c>
      <c r="O108" s="245">
        <f>+K108-N108</f>
        <v>0</v>
      </c>
      <c r="R108" s="268"/>
    </row>
    <row r="109" spans="1:18" ht="38.25">
      <c r="A109" s="291">
        <v>630</v>
      </c>
      <c r="B109" s="292">
        <v>100</v>
      </c>
      <c r="C109" s="292">
        <v>300</v>
      </c>
      <c r="D109" s="294">
        <v>900</v>
      </c>
      <c r="E109" s="294">
        <v>0</v>
      </c>
      <c r="F109" s="294">
        <v>0</v>
      </c>
      <c r="G109" s="454" t="s">
        <v>3316</v>
      </c>
      <c r="H109" s="45" t="s">
        <v>299</v>
      </c>
      <c r="I109" s="43" t="s">
        <v>300</v>
      </c>
      <c r="J109" s="43" t="s">
        <v>1587</v>
      </c>
      <c r="K109" s="245">
        <f t="shared" si="4"/>
        <v>0</v>
      </c>
      <c r="L109" s="245">
        <v>0</v>
      </c>
      <c r="M109" s="245"/>
      <c r="N109" s="245">
        <v>0</v>
      </c>
      <c r="O109" s="245">
        <f>+K109-N109</f>
        <v>0</v>
      </c>
      <c r="R109" s="268"/>
    </row>
    <row r="110" spans="1:18" ht="38.25">
      <c r="A110" s="291">
        <v>630</v>
      </c>
      <c r="B110" s="292">
        <v>200</v>
      </c>
      <c r="C110" s="292">
        <v>0</v>
      </c>
      <c r="D110" s="292">
        <v>0</v>
      </c>
      <c r="E110" s="292">
        <v>0</v>
      </c>
      <c r="F110" s="292">
        <v>0</v>
      </c>
      <c r="G110" s="452" t="s">
        <v>3317</v>
      </c>
      <c r="H110" s="42" t="s">
        <v>301</v>
      </c>
      <c r="I110" s="43" t="s">
        <v>302</v>
      </c>
      <c r="J110" s="43" t="s">
        <v>1583</v>
      </c>
      <c r="K110" s="246">
        <f t="shared" si="4"/>
        <v>0</v>
      </c>
      <c r="L110" s="246">
        <v>0</v>
      </c>
      <c r="M110" s="246"/>
      <c r="N110" s="246">
        <v>0</v>
      </c>
      <c r="O110" s="246"/>
      <c r="R110" s="268"/>
    </row>
    <row r="111" spans="1:18" ht="25.5">
      <c r="A111" s="291">
        <v>630</v>
      </c>
      <c r="B111" s="292">
        <v>200</v>
      </c>
      <c r="C111" s="294">
        <v>100</v>
      </c>
      <c r="D111" s="294">
        <v>0</v>
      </c>
      <c r="E111" s="294">
        <v>0</v>
      </c>
      <c r="F111" s="294">
        <v>0</v>
      </c>
      <c r="G111" s="454" t="s">
        <v>3318</v>
      </c>
      <c r="H111" s="45" t="s">
        <v>303</v>
      </c>
      <c r="I111" s="43" t="s">
        <v>304</v>
      </c>
      <c r="J111" s="43" t="s">
        <v>1583</v>
      </c>
      <c r="K111" s="245">
        <f t="shared" si="4"/>
        <v>0</v>
      </c>
      <c r="L111" s="245">
        <v>0</v>
      </c>
      <c r="M111" s="245"/>
      <c r="N111" s="245">
        <v>0</v>
      </c>
      <c r="O111" s="245">
        <f>+K111-N111</f>
        <v>0</v>
      </c>
      <c r="R111" s="268"/>
    </row>
    <row r="112" spans="1:18" ht="25.5">
      <c r="A112" s="291">
        <v>630</v>
      </c>
      <c r="B112" s="292">
        <v>200</v>
      </c>
      <c r="C112" s="294">
        <v>200</v>
      </c>
      <c r="D112" s="294">
        <v>0</v>
      </c>
      <c r="E112" s="294">
        <v>0</v>
      </c>
      <c r="F112" s="294">
        <v>0</v>
      </c>
      <c r="G112" s="454" t="s">
        <v>3319</v>
      </c>
      <c r="H112" s="45" t="s">
        <v>305</v>
      </c>
      <c r="I112" s="43" t="s">
        <v>306</v>
      </c>
      <c r="J112" s="43" t="s">
        <v>1583</v>
      </c>
      <c r="K112" s="245">
        <f t="shared" si="4"/>
        <v>0</v>
      </c>
      <c r="L112" s="245">
        <v>0</v>
      </c>
      <c r="M112" s="245"/>
      <c r="N112" s="245">
        <v>0</v>
      </c>
      <c r="O112" s="245">
        <f>+K112-N112</f>
        <v>0</v>
      </c>
      <c r="R112" s="268"/>
    </row>
    <row r="113" spans="1:18" ht="38.25">
      <c r="A113" s="291">
        <v>630</v>
      </c>
      <c r="B113" s="292">
        <v>200</v>
      </c>
      <c r="C113" s="294">
        <v>250</v>
      </c>
      <c r="D113" s="294">
        <v>0</v>
      </c>
      <c r="E113" s="294">
        <v>0</v>
      </c>
      <c r="F113" s="294">
        <v>0</v>
      </c>
      <c r="G113" s="454" t="s">
        <v>3320</v>
      </c>
      <c r="H113" s="45" t="s">
        <v>307</v>
      </c>
      <c r="I113" s="43" t="s">
        <v>308</v>
      </c>
      <c r="J113" s="43" t="s">
        <v>1583</v>
      </c>
      <c r="K113" s="245">
        <f t="shared" si="4"/>
        <v>0</v>
      </c>
      <c r="L113" s="245">
        <v>0</v>
      </c>
      <c r="M113" s="245"/>
      <c r="N113" s="245">
        <v>0</v>
      </c>
      <c r="O113" s="245">
        <f>+K113-N113</f>
        <v>0</v>
      </c>
      <c r="R113" s="268"/>
    </row>
    <row r="114" spans="1:18" ht="25.5">
      <c r="A114" s="291">
        <v>630</v>
      </c>
      <c r="B114" s="292">
        <v>200</v>
      </c>
      <c r="C114" s="294">
        <v>300</v>
      </c>
      <c r="D114" s="294">
        <v>0</v>
      </c>
      <c r="E114" s="294">
        <v>0</v>
      </c>
      <c r="F114" s="294">
        <v>0</v>
      </c>
      <c r="G114" s="454" t="s">
        <v>3321</v>
      </c>
      <c r="H114" s="45" t="s">
        <v>309</v>
      </c>
      <c r="I114" s="43" t="s">
        <v>310</v>
      </c>
      <c r="J114" s="43" t="s">
        <v>1583</v>
      </c>
      <c r="K114" s="245">
        <f t="shared" si="4"/>
        <v>0</v>
      </c>
      <c r="L114" s="245">
        <v>0</v>
      </c>
      <c r="M114" s="245"/>
      <c r="N114" s="245">
        <v>0</v>
      </c>
      <c r="O114" s="245">
        <f>+K114-N114</f>
        <v>0</v>
      </c>
      <c r="R114" s="268"/>
    </row>
    <row r="115" spans="1:18" ht="38.25">
      <c r="A115" s="291">
        <v>630</v>
      </c>
      <c r="B115" s="292">
        <v>200</v>
      </c>
      <c r="C115" s="294">
        <v>400</v>
      </c>
      <c r="D115" s="294">
        <v>0</v>
      </c>
      <c r="E115" s="294">
        <v>0</v>
      </c>
      <c r="F115" s="294">
        <v>0</v>
      </c>
      <c r="G115" s="454" t="s">
        <v>3322</v>
      </c>
      <c r="H115" s="45" t="s">
        <v>311</v>
      </c>
      <c r="I115" s="43" t="s">
        <v>312</v>
      </c>
      <c r="J115" s="43" t="s">
        <v>1583</v>
      </c>
      <c r="K115" s="245">
        <f t="shared" si="4"/>
        <v>0</v>
      </c>
      <c r="L115" s="245">
        <v>0</v>
      </c>
      <c r="M115" s="245"/>
      <c r="N115" s="245">
        <v>0</v>
      </c>
      <c r="O115" s="245">
        <f>+K115-N115</f>
        <v>0</v>
      </c>
      <c r="R115" s="268"/>
    </row>
    <row r="116" spans="1:18" ht="25.5">
      <c r="A116" s="291">
        <v>630</v>
      </c>
      <c r="B116" s="292">
        <v>300</v>
      </c>
      <c r="C116" s="292">
        <v>0</v>
      </c>
      <c r="D116" s="292">
        <v>0</v>
      </c>
      <c r="E116" s="292">
        <v>0</v>
      </c>
      <c r="F116" s="292">
        <v>0</v>
      </c>
      <c r="G116" s="452" t="s">
        <v>3323</v>
      </c>
      <c r="H116" s="42" t="s">
        <v>313</v>
      </c>
      <c r="I116" s="43" t="s">
        <v>314</v>
      </c>
      <c r="J116" s="43"/>
      <c r="K116" s="246">
        <f t="shared" si="4"/>
        <v>0</v>
      </c>
      <c r="L116" s="246">
        <v>0</v>
      </c>
      <c r="M116" s="246"/>
      <c r="N116" s="246">
        <v>0</v>
      </c>
      <c r="O116" s="246"/>
      <c r="R116" s="268"/>
    </row>
    <row r="117" spans="1:18">
      <c r="A117" s="291">
        <v>630</v>
      </c>
      <c r="B117" s="292">
        <v>300</v>
      </c>
      <c r="C117" s="296">
        <v>100</v>
      </c>
      <c r="D117" s="296">
        <v>0</v>
      </c>
      <c r="E117" s="296">
        <v>0</v>
      </c>
      <c r="F117" s="296">
        <v>0</v>
      </c>
      <c r="G117" s="455" t="s">
        <v>3324</v>
      </c>
      <c r="H117" s="42" t="s">
        <v>315</v>
      </c>
      <c r="I117" s="47"/>
      <c r="J117" s="43"/>
      <c r="K117" s="246">
        <f t="shared" si="4"/>
        <v>0</v>
      </c>
      <c r="L117" s="246">
        <v>0</v>
      </c>
      <c r="M117" s="246"/>
      <c r="N117" s="246">
        <v>0</v>
      </c>
      <c r="O117" s="246"/>
      <c r="R117" s="268"/>
    </row>
    <row r="118" spans="1:18">
      <c r="A118" s="291">
        <v>630</v>
      </c>
      <c r="B118" s="292">
        <v>300</v>
      </c>
      <c r="C118" s="296">
        <v>100</v>
      </c>
      <c r="D118" s="293">
        <v>100</v>
      </c>
      <c r="E118" s="293">
        <v>0</v>
      </c>
      <c r="F118" s="293">
        <v>0</v>
      </c>
      <c r="G118" s="453" t="s">
        <v>3325</v>
      </c>
      <c r="H118" s="45" t="s">
        <v>223</v>
      </c>
      <c r="I118" s="47"/>
      <c r="J118" s="43"/>
      <c r="K118" s="245">
        <f t="shared" si="4"/>
        <v>433348.52</v>
      </c>
      <c r="L118" s="245">
        <v>433348.52</v>
      </c>
      <c r="M118" s="245"/>
      <c r="N118" s="245">
        <v>433348.52</v>
      </c>
      <c r="O118" s="245">
        <f t="shared" ref="O118:O124" si="6">+K118-N118</f>
        <v>0</v>
      </c>
      <c r="R118" s="268"/>
    </row>
    <row r="119" spans="1:18">
      <c r="A119" s="291">
        <v>630</v>
      </c>
      <c r="B119" s="292">
        <v>300</v>
      </c>
      <c r="C119" s="296">
        <v>100</v>
      </c>
      <c r="D119" s="293">
        <v>200</v>
      </c>
      <c r="E119" s="293">
        <v>0</v>
      </c>
      <c r="F119" s="293">
        <v>0</v>
      </c>
      <c r="G119" s="453" t="s">
        <v>3326</v>
      </c>
      <c r="H119" s="45" t="s">
        <v>316</v>
      </c>
      <c r="I119" s="47"/>
      <c r="J119" s="43"/>
      <c r="K119" s="245">
        <f t="shared" si="4"/>
        <v>0</v>
      </c>
      <c r="L119" s="245">
        <v>0</v>
      </c>
      <c r="M119" s="245"/>
      <c r="N119" s="245">
        <v>0</v>
      </c>
      <c r="O119" s="245">
        <f t="shared" si="6"/>
        <v>0</v>
      </c>
      <c r="R119" s="268"/>
    </row>
    <row r="120" spans="1:18">
      <c r="A120" s="291">
        <v>630</v>
      </c>
      <c r="B120" s="292">
        <v>300</v>
      </c>
      <c r="C120" s="296">
        <v>100</v>
      </c>
      <c r="D120" s="293">
        <v>300</v>
      </c>
      <c r="E120" s="293">
        <v>0</v>
      </c>
      <c r="F120" s="293">
        <v>0</v>
      </c>
      <c r="G120" s="453" t="s">
        <v>3327</v>
      </c>
      <c r="H120" s="45" t="s">
        <v>317</v>
      </c>
      <c r="I120" s="47"/>
      <c r="J120" s="43"/>
      <c r="K120" s="245">
        <f t="shared" si="4"/>
        <v>0</v>
      </c>
      <c r="L120" s="245">
        <v>0</v>
      </c>
      <c r="M120" s="245"/>
      <c r="N120" s="245">
        <v>0</v>
      </c>
      <c r="O120" s="245">
        <f t="shared" si="6"/>
        <v>0</v>
      </c>
      <c r="R120" s="268"/>
    </row>
    <row r="121" spans="1:18">
      <c r="A121" s="291">
        <v>630</v>
      </c>
      <c r="B121" s="292">
        <v>300</v>
      </c>
      <c r="C121" s="296">
        <v>100</v>
      </c>
      <c r="D121" s="293">
        <v>400</v>
      </c>
      <c r="E121" s="293">
        <v>0</v>
      </c>
      <c r="F121" s="293">
        <v>0</v>
      </c>
      <c r="G121" s="453" t="s">
        <v>3328</v>
      </c>
      <c r="H121" s="45" t="s">
        <v>263</v>
      </c>
      <c r="I121" s="47"/>
      <c r="J121" s="43"/>
      <c r="K121" s="245">
        <f t="shared" si="4"/>
        <v>339775.99</v>
      </c>
      <c r="L121" s="245">
        <v>339775.99</v>
      </c>
      <c r="M121" s="245"/>
      <c r="N121" s="245">
        <v>339775.99</v>
      </c>
      <c r="O121" s="245">
        <f t="shared" si="6"/>
        <v>0</v>
      </c>
      <c r="R121" s="268"/>
    </row>
    <row r="122" spans="1:18">
      <c r="A122" s="291">
        <v>630</v>
      </c>
      <c r="B122" s="292">
        <v>300</v>
      </c>
      <c r="C122" s="296">
        <v>100</v>
      </c>
      <c r="D122" s="293">
        <v>500</v>
      </c>
      <c r="E122" s="293">
        <v>0</v>
      </c>
      <c r="F122" s="293">
        <v>0</v>
      </c>
      <c r="G122" s="453" t="s">
        <v>3329</v>
      </c>
      <c r="H122" s="45" t="s">
        <v>318</v>
      </c>
      <c r="I122" s="47"/>
      <c r="J122" s="43"/>
      <c r="K122" s="245">
        <f t="shared" si="4"/>
        <v>0</v>
      </c>
      <c r="L122" s="245">
        <v>0</v>
      </c>
      <c r="M122" s="245"/>
      <c r="N122" s="245">
        <v>0</v>
      </c>
      <c r="O122" s="245">
        <f t="shared" si="6"/>
        <v>0</v>
      </c>
      <c r="R122" s="268"/>
    </row>
    <row r="123" spans="1:18">
      <c r="A123" s="291">
        <v>630</v>
      </c>
      <c r="B123" s="292">
        <v>300</v>
      </c>
      <c r="C123" s="296">
        <v>100</v>
      </c>
      <c r="D123" s="293">
        <v>600</v>
      </c>
      <c r="E123" s="293">
        <v>0</v>
      </c>
      <c r="F123" s="293">
        <v>0</v>
      </c>
      <c r="G123" s="453" t="s">
        <v>3330</v>
      </c>
      <c r="H123" s="45" t="s">
        <v>319</v>
      </c>
      <c r="I123" s="47"/>
      <c r="J123" s="43"/>
      <c r="K123" s="245">
        <f t="shared" si="4"/>
        <v>0</v>
      </c>
      <c r="L123" s="245">
        <v>0</v>
      </c>
      <c r="M123" s="245"/>
      <c r="N123" s="245">
        <v>0</v>
      </c>
      <c r="O123" s="245">
        <f t="shared" si="6"/>
        <v>0</v>
      </c>
      <c r="R123" s="268"/>
    </row>
    <row r="124" spans="1:18">
      <c r="A124" s="291">
        <v>630</v>
      </c>
      <c r="B124" s="292">
        <v>300</v>
      </c>
      <c r="C124" s="296">
        <v>100</v>
      </c>
      <c r="D124" s="293">
        <v>900</v>
      </c>
      <c r="E124" s="293">
        <v>0</v>
      </c>
      <c r="F124" s="293">
        <v>0</v>
      </c>
      <c r="G124" s="453" t="s">
        <v>3331</v>
      </c>
      <c r="H124" s="45" t="s">
        <v>320</v>
      </c>
      <c r="I124" s="47"/>
      <c r="J124" s="43"/>
      <c r="K124" s="245">
        <f t="shared" si="4"/>
        <v>0</v>
      </c>
      <c r="L124" s="245">
        <v>0</v>
      </c>
      <c r="M124" s="245"/>
      <c r="N124" s="245">
        <v>0</v>
      </c>
      <c r="O124" s="245">
        <f t="shared" si="6"/>
        <v>0</v>
      </c>
      <c r="R124" s="268"/>
    </row>
    <row r="125" spans="1:18">
      <c r="A125" s="291">
        <v>630</v>
      </c>
      <c r="B125" s="292">
        <v>300</v>
      </c>
      <c r="C125" s="296">
        <v>200</v>
      </c>
      <c r="D125" s="296">
        <v>0</v>
      </c>
      <c r="E125" s="296">
        <v>0</v>
      </c>
      <c r="F125" s="296">
        <v>0</v>
      </c>
      <c r="G125" s="455" t="s">
        <v>3332</v>
      </c>
      <c r="H125" s="42" t="s">
        <v>321</v>
      </c>
      <c r="I125" s="47"/>
      <c r="J125" s="43"/>
      <c r="K125" s="246">
        <f t="shared" si="4"/>
        <v>0</v>
      </c>
      <c r="L125" s="246">
        <v>0</v>
      </c>
      <c r="M125" s="246"/>
      <c r="N125" s="246">
        <v>0</v>
      </c>
      <c r="O125" s="246"/>
      <c r="R125" s="268"/>
    </row>
    <row r="126" spans="1:18">
      <c r="A126" s="291">
        <v>630</v>
      </c>
      <c r="B126" s="292">
        <v>300</v>
      </c>
      <c r="C126" s="296">
        <v>200</v>
      </c>
      <c r="D126" s="293">
        <v>50</v>
      </c>
      <c r="E126" s="293">
        <v>0</v>
      </c>
      <c r="F126" s="293">
        <v>0</v>
      </c>
      <c r="G126" s="453" t="s">
        <v>3333</v>
      </c>
      <c r="H126" s="45" t="s">
        <v>322</v>
      </c>
      <c r="I126" s="47"/>
      <c r="J126" s="43"/>
      <c r="K126" s="245">
        <f t="shared" si="4"/>
        <v>0</v>
      </c>
      <c r="L126" s="245">
        <v>0</v>
      </c>
      <c r="M126" s="245"/>
      <c r="N126" s="245">
        <v>0</v>
      </c>
      <c r="O126" s="245">
        <f t="shared" ref="O126:O139" si="7">+K126-N126</f>
        <v>0</v>
      </c>
      <c r="R126" s="268"/>
    </row>
    <row r="127" spans="1:18">
      <c r="A127" s="291">
        <v>630</v>
      </c>
      <c r="B127" s="292">
        <v>300</v>
      </c>
      <c r="C127" s="296">
        <v>200</v>
      </c>
      <c r="D127" s="293">
        <v>100</v>
      </c>
      <c r="E127" s="293">
        <v>0</v>
      </c>
      <c r="F127" s="293">
        <v>0</v>
      </c>
      <c r="G127" s="453" t="s">
        <v>3334</v>
      </c>
      <c r="H127" s="45" t="s">
        <v>323</v>
      </c>
      <c r="I127" s="47"/>
      <c r="J127" s="43"/>
      <c r="K127" s="245">
        <f t="shared" si="4"/>
        <v>0</v>
      </c>
      <c r="L127" s="245">
        <v>0</v>
      </c>
      <c r="M127" s="245"/>
      <c r="N127" s="245">
        <v>0</v>
      </c>
      <c r="O127" s="245">
        <f t="shared" si="7"/>
        <v>0</v>
      </c>
      <c r="R127" s="268"/>
    </row>
    <row r="128" spans="1:18">
      <c r="A128" s="291">
        <v>630</v>
      </c>
      <c r="B128" s="292">
        <v>300</v>
      </c>
      <c r="C128" s="296">
        <v>200</v>
      </c>
      <c r="D128" s="293">
        <v>150</v>
      </c>
      <c r="E128" s="293">
        <v>0</v>
      </c>
      <c r="F128" s="293">
        <v>0</v>
      </c>
      <c r="G128" s="453" t="s">
        <v>3335</v>
      </c>
      <c r="H128" s="45" t="s">
        <v>324</v>
      </c>
      <c r="I128" s="47"/>
      <c r="J128" s="43"/>
      <c r="K128" s="245">
        <f t="shared" si="4"/>
        <v>0</v>
      </c>
      <c r="L128" s="245">
        <v>0</v>
      </c>
      <c r="M128" s="245"/>
      <c r="N128" s="245">
        <v>0</v>
      </c>
      <c r="O128" s="245">
        <f t="shared" si="7"/>
        <v>0</v>
      </c>
      <c r="R128" s="268"/>
    </row>
    <row r="129" spans="1:18" ht="25.5">
      <c r="A129" s="291">
        <v>630</v>
      </c>
      <c r="B129" s="292">
        <v>300</v>
      </c>
      <c r="C129" s="296">
        <v>200</v>
      </c>
      <c r="D129" s="293">
        <v>200</v>
      </c>
      <c r="E129" s="293">
        <v>0</v>
      </c>
      <c r="F129" s="293">
        <v>0</v>
      </c>
      <c r="G129" s="453" t="s">
        <v>3336</v>
      </c>
      <c r="H129" s="45" t="s">
        <v>325</v>
      </c>
      <c r="I129" s="47"/>
      <c r="J129" s="43"/>
      <c r="K129" s="245">
        <f t="shared" si="4"/>
        <v>0</v>
      </c>
      <c r="L129" s="245">
        <v>0</v>
      </c>
      <c r="M129" s="245"/>
      <c r="N129" s="245">
        <v>0</v>
      </c>
      <c r="O129" s="245">
        <f t="shared" si="7"/>
        <v>0</v>
      </c>
      <c r="R129" s="268"/>
    </row>
    <row r="130" spans="1:18">
      <c r="A130" s="291">
        <v>630</v>
      </c>
      <c r="B130" s="292">
        <v>300</v>
      </c>
      <c r="C130" s="296">
        <v>200</v>
      </c>
      <c r="D130" s="293">
        <v>250</v>
      </c>
      <c r="E130" s="293">
        <v>0</v>
      </c>
      <c r="F130" s="293">
        <v>0</v>
      </c>
      <c r="G130" s="453" t="s">
        <v>3337</v>
      </c>
      <c r="H130" s="45" t="s">
        <v>326</v>
      </c>
      <c r="I130" s="47"/>
      <c r="J130" s="43"/>
      <c r="K130" s="245">
        <f t="shared" si="4"/>
        <v>0</v>
      </c>
      <c r="L130" s="245">
        <v>0</v>
      </c>
      <c r="M130" s="245"/>
      <c r="N130" s="245">
        <v>0</v>
      </c>
      <c r="O130" s="245">
        <f t="shared" si="7"/>
        <v>0</v>
      </c>
      <c r="R130" s="268"/>
    </row>
    <row r="131" spans="1:18">
      <c r="A131" s="291">
        <v>630</v>
      </c>
      <c r="B131" s="292">
        <v>300</v>
      </c>
      <c r="C131" s="296">
        <v>200</v>
      </c>
      <c r="D131" s="293">
        <v>300</v>
      </c>
      <c r="E131" s="293">
        <v>0</v>
      </c>
      <c r="F131" s="293">
        <v>0</v>
      </c>
      <c r="G131" s="453" t="s">
        <v>3338</v>
      </c>
      <c r="H131" s="45" t="s">
        <v>327</v>
      </c>
      <c r="I131" s="47"/>
      <c r="J131" s="43"/>
      <c r="K131" s="245">
        <f t="shared" si="4"/>
        <v>0</v>
      </c>
      <c r="L131" s="245">
        <v>0</v>
      </c>
      <c r="M131" s="245"/>
      <c r="N131" s="245">
        <v>0</v>
      </c>
      <c r="O131" s="245">
        <f t="shared" si="7"/>
        <v>0</v>
      </c>
      <c r="R131" s="268"/>
    </row>
    <row r="132" spans="1:18">
      <c r="A132" s="291">
        <v>630</v>
      </c>
      <c r="B132" s="292">
        <v>300</v>
      </c>
      <c r="C132" s="296">
        <v>200</v>
      </c>
      <c r="D132" s="293">
        <v>350</v>
      </c>
      <c r="E132" s="293">
        <v>0</v>
      </c>
      <c r="F132" s="293">
        <v>0</v>
      </c>
      <c r="G132" s="453" t="s">
        <v>3339</v>
      </c>
      <c r="H132" s="45" t="s">
        <v>328</v>
      </c>
      <c r="I132" s="47"/>
      <c r="J132" s="43"/>
      <c r="K132" s="245">
        <f t="shared" si="4"/>
        <v>0</v>
      </c>
      <c r="L132" s="245">
        <v>0</v>
      </c>
      <c r="M132" s="245"/>
      <c r="N132" s="245">
        <v>0</v>
      </c>
      <c r="O132" s="245">
        <f t="shared" si="7"/>
        <v>0</v>
      </c>
      <c r="R132" s="268"/>
    </row>
    <row r="133" spans="1:18" ht="25.5">
      <c r="A133" s="291">
        <v>630</v>
      </c>
      <c r="B133" s="292">
        <v>300</v>
      </c>
      <c r="C133" s="296">
        <v>200</v>
      </c>
      <c r="D133" s="293">
        <v>400</v>
      </c>
      <c r="E133" s="293">
        <v>0</v>
      </c>
      <c r="F133" s="293">
        <v>0</v>
      </c>
      <c r="G133" s="453" t="s">
        <v>3340</v>
      </c>
      <c r="H133" s="45" t="s">
        <v>329</v>
      </c>
      <c r="I133" s="47"/>
      <c r="J133" s="43"/>
      <c r="K133" s="245">
        <f t="shared" si="4"/>
        <v>0</v>
      </c>
      <c r="L133" s="245">
        <v>0</v>
      </c>
      <c r="M133" s="245"/>
      <c r="N133" s="245">
        <v>0</v>
      </c>
      <c r="O133" s="245">
        <f t="shared" si="7"/>
        <v>0</v>
      </c>
      <c r="R133" s="268"/>
    </row>
    <row r="134" spans="1:18">
      <c r="A134" s="291">
        <v>630</v>
      </c>
      <c r="B134" s="292">
        <v>300</v>
      </c>
      <c r="C134" s="296">
        <v>200</v>
      </c>
      <c r="D134" s="293">
        <v>450</v>
      </c>
      <c r="E134" s="293">
        <v>0</v>
      </c>
      <c r="F134" s="293">
        <v>0</v>
      </c>
      <c r="G134" s="453" t="s">
        <v>3341</v>
      </c>
      <c r="H134" s="45" t="s">
        <v>330</v>
      </c>
      <c r="I134" s="47"/>
      <c r="J134" s="43"/>
      <c r="K134" s="245">
        <f t="shared" si="4"/>
        <v>0</v>
      </c>
      <c r="L134" s="245">
        <v>0</v>
      </c>
      <c r="M134" s="245"/>
      <c r="N134" s="245">
        <v>0</v>
      </c>
      <c r="O134" s="245">
        <f t="shared" si="7"/>
        <v>0</v>
      </c>
      <c r="R134" s="268"/>
    </row>
    <row r="135" spans="1:18">
      <c r="A135" s="291">
        <v>630</v>
      </c>
      <c r="B135" s="292">
        <v>300</v>
      </c>
      <c r="C135" s="296">
        <v>200</v>
      </c>
      <c r="D135" s="293">
        <v>500</v>
      </c>
      <c r="E135" s="293">
        <v>0</v>
      </c>
      <c r="F135" s="293">
        <v>0</v>
      </c>
      <c r="G135" s="453" t="s">
        <v>3342</v>
      </c>
      <c r="H135" s="45" t="s">
        <v>331</v>
      </c>
      <c r="I135" s="47"/>
      <c r="J135" s="43"/>
      <c r="K135" s="245">
        <f t="shared" ref="K135:K198" si="8">+L135+M135</f>
        <v>0</v>
      </c>
      <c r="L135" s="245">
        <v>0</v>
      </c>
      <c r="M135" s="245"/>
      <c r="N135" s="245">
        <v>0</v>
      </c>
      <c r="O135" s="245">
        <f t="shared" si="7"/>
        <v>0</v>
      </c>
      <c r="R135" s="268"/>
    </row>
    <row r="136" spans="1:18">
      <c r="A136" s="291">
        <v>630</v>
      </c>
      <c r="B136" s="292">
        <v>300</v>
      </c>
      <c r="C136" s="296">
        <v>200</v>
      </c>
      <c r="D136" s="293">
        <v>550</v>
      </c>
      <c r="E136" s="293">
        <v>0</v>
      </c>
      <c r="F136" s="293">
        <v>0</v>
      </c>
      <c r="G136" s="453" t="s">
        <v>3343</v>
      </c>
      <c r="H136" s="45" t="s">
        <v>332</v>
      </c>
      <c r="I136" s="47"/>
      <c r="J136" s="43"/>
      <c r="K136" s="245">
        <f t="shared" si="8"/>
        <v>0</v>
      </c>
      <c r="L136" s="245">
        <v>0</v>
      </c>
      <c r="M136" s="245"/>
      <c r="N136" s="245">
        <v>0</v>
      </c>
      <c r="O136" s="245">
        <f t="shared" si="7"/>
        <v>0</v>
      </c>
      <c r="R136" s="268"/>
    </row>
    <row r="137" spans="1:18">
      <c r="A137" s="291">
        <v>630</v>
      </c>
      <c r="B137" s="292">
        <v>300</v>
      </c>
      <c r="C137" s="296">
        <v>200</v>
      </c>
      <c r="D137" s="293">
        <v>600</v>
      </c>
      <c r="E137" s="293">
        <v>0</v>
      </c>
      <c r="F137" s="293">
        <v>0</v>
      </c>
      <c r="G137" s="453" t="s">
        <v>3344</v>
      </c>
      <c r="H137" s="45" t="s">
        <v>333</v>
      </c>
      <c r="I137" s="47"/>
      <c r="J137" s="43"/>
      <c r="K137" s="245">
        <f t="shared" si="8"/>
        <v>0</v>
      </c>
      <c r="L137" s="245">
        <v>0</v>
      </c>
      <c r="M137" s="245"/>
      <c r="N137" s="245">
        <v>0</v>
      </c>
      <c r="O137" s="245">
        <f t="shared" si="7"/>
        <v>0</v>
      </c>
      <c r="R137" s="268"/>
    </row>
    <row r="138" spans="1:18">
      <c r="A138" s="291">
        <v>630</v>
      </c>
      <c r="B138" s="292">
        <v>300</v>
      </c>
      <c r="C138" s="296">
        <v>200</v>
      </c>
      <c r="D138" s="293">
        <v>650</v>
      </c>
      <c r="E138" s="293">
        <v>0</v>
      </c>
      <c r="F138" s="293">
        <v>0</v>
      </c>
      <c r="G138" s="453" t="s">
        <v>3345</v>
      </c>
      <c r="H138" s="45" t="s">
        <v>334</v>
      </c>
      <c r="I138" s="47"/>
      <c r="J138" s="43"/>
      <c r="K138" s="245">
        <f t="shared" si="8"/>
        <v>0</v>
      </c>
      <c r="L138" s="245">
        <v>0</v>
      </c>
      <c r="M138" s="245"/>
      <c r="N138" s="245">
        <v>0</v>
      </c>
      <c r="O138" s="245">
        <f t="shared" si="7"/>
        <v>0</v>
      </c>
      <c r="R138" s="268"/>
    </row>
    <row r="139" spans="1:18" ht="25.5">
      <c r="A139" s="291">
        <v>630</v>
      </c>
      <c r="B139" s="292">
        <v>300</v>
      </c>
      <c r="C139" s="296">
        <v>200</v>
      </c>
      <c r="D139" s="293">
        <v>700</v>
      </c>
      <c r="E139" s="293">
        <v>0</v>
      </c>
      <c r="F139" s="293">
        <v>0</v>
      </c>
      <c r="G139" s="453" t="s">
        <v>3346</v>
      </c>
      <c r="H139" s="45" t="s">
        <v>335</v>
      </c>
      <c r="I139" s="47"/>
      <c r="J139" s="43"/>
      <c r="K139" s="245">
        <f t="shared" si="8"/>
        <v>0</v>
      </c>
      <c r="L139" s="245">
        <v>0</v>
      </c>
      <c r="M139" s="245"/>
      <c r="N139" s="245">
        <v>0</v>
      </c>
      <c r="O139" s="245">
        <f t="shared" si="7"/>
        <v>0</v>
      </c>
      <c r="R139" s="268"/>
    </row>
    <row r="140" spans="1:18" ht="25.5">
      <c r="A140" s="291">
        <v>630</v>
      </c>
      <c r="B140" s="292">
        <v>300</v>
      </c>
      <c r="C140" s="296">
        <v>200</v>
      </c>
      <c r="D140" s="296">
        <v>750</v>
      </c>
      <c r="E140" s="296">
        <v>0</v>
      </c>
      <c r="F140" s="296">
        <v>0</v>
      </c>
      <c r="G140" s="455" t="s">
        <v>3347</v>
      </c>
      <c r="H140" s="42" t="s">
        <v>336</v>
      </c>
      <c r="I140" s="47"/>
      <c r="J140" s="43"/>
      <c r="K140" s="246">
        <f t="shared" si="8"/>
        <v>0</v>
      </c>
      <c r="L140" s="246">
        <v>0</v>
      </c>
      <c r="M140" s="246"/>
      <c r="N140" s="246">
        <v>0</v>
      </c>
      <c r="O140" s="246"/>
      <c r="R140" s="268"/>
    </row>
    <row r="141" spans="1:18">
      <c r="A141" s="291">
        <v>630</v>
      </c>
      <c r="B141" s="292">
        <v>300</v>
      </c>
      <c r="C141" s="296">
        <v>200</v>
      </c>
      <c r="D141" s="296">
        <v>750</v>
      </c>
      <c r="E141" s="293">
        <v>10</v>
      </c>
      <c r="F141" s="293">
        <v>0</v>
      </c>
      <c r="G141" s="453" t="s">
        <v>3348</v>
      </c>
      <c r="H141" s="45" t="s">
        <v>337</v>
      </c>
      <c r="I141" s="47"/>
      <c r="J141" s="43"/>
      <c r="K141" s="245">
        <f t="shared" si="8"/>
        <v>0</v>
      </c>
      <c r="L141" s="245">
        <v>0</v>
      </c>
      <c r="M141" s="245"/>
      <c r="N141" s="245">
        <v>0</v>
      </c>
      <c r="O141" s="245">
        <f t="shared" ref="O141:O149" si="9">+K141-N141</f>
        <v>0</v>
      </c>
      <c r="R141" s="268"/>
    </row>
    <row r="142" spans="1:18">
      <c r="A142" s="291">
        <v>630</v>
      </c>
      <c r="B142" s="292">
        <v>300</v>
      </c>
      <c r="C142" s="296">
        <v>200</v>
      </c>
      <c r="D142" s="296">
        <v>750</v>
      </c>
      <c r="E142" s="293">
        <v>20</v>
      </c>
      <c r="F142" s="293">
        <v>0</v>
      </c>
      <c r="G142" s="453" t="s">
        <v>3349</v>
      </c>
      <c r="H142" s="45" t="s">
        <v>338</v>
      </c>
      <c r="I142" s="47"/>
      <c r="J142" s="43"/>
      <c r="K142" s="245">
        <f t="shared" si="8"/>
        <v>0</v>
      </c>
      <c r="L142" s="245">
        <v>0</v>
      </c>
      <c r="M142" s="245"/>
      <c r="N142" s="245">
        <v>0</v>
      </c>
      <c r="O142" s="245">
        <f t="shared" si="9"/>
        <v>0</v>
      </c>
      <c r="R142" s="268"/>
    </row>
    <row r="143" spans="1:18">
      <c r="A143" s="291">
        <v>630</v>
      </c>
      <c r="B143" s="292">
        <v>300</v>
      </c>
      <c r="C143" s="296">
        <v>200</v>
      </c>
      <c r="D143" s="293">
        <v>900</v>
      </c>
      <c r="E143" s="293">
        <v>0</v>
      </c>
      <c r="F143" s="293">
        <v>0</v>
      </c>
      <c r="G143" s="453" t="s">
        <v>3350</v>
      </c>
      <c r="H143" s="45" t="s">
        <v>339</v>
      </c>
      <c r="I143" s="47"/>
      <c r="J143" s="43"/>
      <c r="K143" s="245">
        <f t="shared" si="8"/>
        <v>0</v>
      </c>
      <c r="L143" s="245">
        <v>0</v>
      </c>
      <c r="M143" s="245"/>
      <c r="N143" s="245">
        <v>0</v>
      </c>
      <c r="O143" s="245">
        <f t="shared" si="9"/>
        <v>0</v>
      </c>
      <c r="R143" s="268"/>
    </row>
    <row r="144" spans="1:18">
      <c r="A144" s="291">
        <v>630</v>
      </c>
      <c r="B144" s="292">
        <v>300</v>
      </c>
      <c r="C144" s="293">
        <v>300</v>
      </c>
      <c r="D144" s="293">
        <v>0</v>
      </c>
      <c r="E144" s="293">
        <v>0</v>
      </c>
      <c r="F144" s="293">
        <v>0</v>
      </c>
      <c r="G144" s="453" t="s">
        <v>3351</v>
      </c>
      <c r="H144" s="45" t="s">
        <v>340</v>
      </c>
      <c r="I144" s="47"/>
      <c r="J144" s="43"/>
      <c r="K144" s="245">
        <f t="shared" si="8"/>
        <v>0</v>
      </c>
      <c r="L144" s="245">
        <v>0</v>
      </c>
      <c r="M144" s="245"/>
      <c r="N144" s="245">
        <v>0</v>
      </c>
      <c r="O144" s="245">
        <f t="shared" si="9"/>
        <v>0</v>
      </c>
      <c r="R144" s="268"/>
    </row>
    <row r="145" spans="1:18">
      <c r="A145" s="291">
        <v>630</v>
      </c>
      <c r="B145" s="292">
        <v>300</v>
      </c>
      <c r="C145" s="293">
        <v>400</v>
      </c>
      <c r="D145" s="293">
        <v>0</v>
      </c>
      <c r="E145" s="293">
        <v>0</v>
      </c>
      <c r="F145" s="293">
        <v>0</v>
      </c>
      <c r="G145" s="453" t="s">
        <v>3352</v>
      </c>
      <c r="H145" s="45" t="s">
        <v>341</v>
      </c>
      <c r="I145" s="47"/>
      <c r="J145" s="43"/>
      <c r="K145" s="245">
        <f t="shared" si="8"/>
        <v>0</v>
      </c>
      <c r="L145" s="245">
        <v>0</v>
      </c>
      <c r="M145" s="245"/>
      <c r="N145" s="245">
        <v>0</v>
      </c>
      <c r="O145" s="245">
        <f t="shared" si="9"/>
        <v>0</v>
      </c>
      <c r="R145" s="268"/>
    </row>
    <row r="146" spans="1:18" ht="25.5">
      <c r="A146" s="291">
        <v>630</v>
      </c>
      <c r="B146" s="292">
        <v>300</v>
      </c>
      <c r="C146" s="293">
        <v>500</v>
      </c>
      <c r="D146" s="293">
        <v>0</v>
      </c>
      <c r="E146" s="293">
        <v>0</v>
      </c>
      <c r="F146" s="293">
        <v>0</v>
      </c>
      <c r="G146" s="453" t="s">
        <v>3353</v>
      </c>
      <c r="H146" s="45" t="s">
        <v>342</v>
      </c>
      <c r="I146" s="47"/>
      <c r="J146" s="43"/>
      <c r="K146" s="245">
        <f t="shared" si="8"/>
        <v>12000</v>
      </c>
      <c r="L146" s="245">
        <v>12000</v>
      </c>
      <c r="M146" s="245"/>
      <c r="N146" s="245">
        <v>13226.82</v>
      </c>
      <c r="O146" s="245">
        <f t="shared" si="9"/>
        <v>-1226.8199999999997</v>
      </c>
      <c r="R146" s="268"/>
    </row>
    <row r="147" spans="1:18">
      <c r="A147" s="291">
        <v>630</v>
      </c>
      <c r="B147" s="292">
        <v>300</v>
      </c>
      <c r="C147" s="293">
        <v>600</v>
      </c>
      <c r="D147" s="293">
        <v>0</v>
      </c>
      <c r="E147" s="293">
        <v>0</v>
      </c>
      <c r="F147" s="293">
        <v>0</v>
      </c>
      <c r="G147" s="453" t="s">
        <v>3354</v>
      </c>
      <c r="H147" s="45" t="s">
        <v>343</v>
      </c>
      <c r="I147" s="47"/>
      <c r="J147" s="43"/>
      <c r="K147" s="245">
        <f t="shared" si="8"/>
        <v>0</v>
      </c>
      <c r="L147" s="245">
        <v>0</v>
      </c>
      <c r="M147" s="245"/>
      <c r="N147" s="245">
        <v>0</v>
      </c>
      <c r="O147" s="245">
        <f t="shared" si="9"/>
        <v>0</v>
      </c>
      <c r="R147" s="268"/>
    </row>
    <row r="148" spans="1:18">
      <c r="A148" s="291">
        <v>630</v>
      </c>
      <c r="B148" s="292">
        <v>300</v>
      </c>
      <c r="C148" s="293">
        <v>700</v>
      </c>
      <c r="D148" s="293">
        <v>0</v>
      </c>
      <c r="E148" s="293">
        <v>0</v>
      </c>
      <c r="F148" s="293">
        <v>0</v>
      </c>
      <c r="G148" s="453" t="s">
        <v>3355</v>
      </c>
      <c r="H148" s="45" t="s">
        <v>344</v>
      </c>
      <c r="I148" s="47"/>
      <c r="J148" s="43"/>
      <c r="K148" s="245">
        <f t="shared" si="8"/>
        <v>40000</v>
      </c>
      <c r="L148" s="245">
        <v>40000</v>
      </c>
      <c r="M148" s="245"/>
      <c r="N148" s="245">
        <v>40000</v>
      </c>
      <c r="O148" s="245">
        <f t="shared" si="9"/>
        <v>0</v>
      </c>
      <c r="R148" s="268"/>
    </row>
    <row r="149" spans="1:18">
      <c r="A149" s="291">
        <v>630</v>
      </c>
      <c r="B149" s="292">
        <v>300</v>
      </c>
      <c r="C149" s="293">
        <v>800</v>
      </c>
      <c r="D149" s="293">
        <v>0</v>
      </c>
      <c r="E149" s="293">
        <v>0</v>
      </c>
      <c r="F149" s="293">
        <v>0</v>
      </c>
      <c r="G149" s="453" t="s">
        <v>3356</v>
      </c>
      <c r="H149" s="45" t="s">
        <v>345</v>
      </c>
      <c r="I149" s="47"/>
      <c r="J149" s="43"/>
      <c r="K149" s="245">
        <f t="shared" si="8"/>
        <v>0</v>
      </c>
      <c r="L149" s="245">
        <v>0</v>
      </c>
      <c r="M149" s="245"/>
      <c r="N149" s="245">
        <v>0</v>
      </c>
      <c r="O149" s="245">
        <f t="shared" si="9"/>
        <v>0</v>
      </c>
      <c r="R149" s="268"/>
    </row>
    <row r="150" spans="1:18">
      <c r="A150" s="291">
        <v>630</v>
      </c>
      <c r="B150" s="292">
        <v>300</v>
      </c>
      <c r="C150" s="296">
        <v>900</v>
      </c>
      <c r="D150" s="296">
        <v>0</v>
      </c>
      <c r="E150" s="296">
        <v>0</v>
      </c>
      <c r="F150" s="296">
        <v>0</v>
      </c>
      <c r="G150" s="455" t="s">
        <v>3357</v>
      </c>
      <c r="H150" s="42" t="s">
        <v>346</v>
      </c>
      <c r="I150" s="47"/>
      <c r="J150" s="43"/>
      <c r="K150" s="246">
        <f t="shared" si="8"/>
        <v>0</v>
      </c>
      <c r="L150" s="246">
        <v>0</v>
      </c>
      <c r="M150" s="246"/>
      <c r="N150" s="246">
        <v>0</v>
      </c>
      <c r="O150" s="246"/>
      <c r="R150" s="268"/>
    </row>
    <row r="151" spans="1:18">
      <c r="A151" s="291">
        <v>630</v>
      </c>
      <c r="B151" s="292">
        <v>300</v>
      </c>
      <c r="C151" s="296">
        <v>900</v>
      </c>
      <c r="D151" s="293">
        <v>100</v>
      </c>
      <c r="E151" s="293">
        <v>0</v>
      </c>
      <c r="F151" s="293">
        <v>0</v>
      </c>
      <c r="G151" s="453" t="s">
        <v>3358</v>
      </c>
      <c r="H151" s="45" t="s">
        <v>347</v>
      </c>
      <c r="I151" s="47"/>
      <c r="J151" s="43"/>
      <c r="K151" s="245">
        <f t="shared" si="8"/>
        <v>0</v>
      </c>
      <c r="L151" s="245">
        <v>0</v>
      </c>
      <c r="M151" s="245"/>
      <c r="N151" s="245">
        <v>0</v>
      </c>
      <c r="O151" s="245">
        <f>+K151-N151</f>
        <v>0</v>
      </c>
      <c r="R151" s="268"/>
    </row>
    <row r="152" spans="1:18">
      <c r="A152" s="291">
        <v>630</v>
      </c>
      <c r="B152" s="292">
        <v>300</v>
      </c>
      <c r="C152" s="296">
        <v>900</v>
      </c>
      <c r="D152" s="293">
        <v>900</v>
      </c>
      <c r="E152" s="293">
        <v>0</v>
      </c>
      <c r="F152" s="293">
        <v>0</v>
      </c>
      <c r="G152" s="453" t="s">
        <v>3359</v>
      </c>
      <c r="H152" s="45" t="s">
        <v>348</v>
      </c>
      <c r="I152" s="47"/>
      <c r="J152" s="43"/>
      <c r="K152" s="245">
        <f t="shared" si="8"/>
        <v>0</v>
      </c>
      <c r="L152" s="245">
        <v>0</v>
      </c>
      <c r="M152" s="245"/>
      <c r="N152" s="245">
        <v>0</v>
      </c>
      <c r="O152" s="245">
        <f>+K152-N152</f>
        <v>0</v>
      </c>
      <c r="R152" s="268"/>
    </row>
    <row r="153" spans="1:18" ht="25.5">
      <c r="A153" s="291">
        <v>630</v>
      </c>
      <c r="B153" s="292">
        <v>400</v>
      </c>
      <c r="C153" s="296">
        <v>0</v>
      </c>
      <c r="D153" s="292">
        <v>0</v>
      </c>
      <c r="E153" s="292">
        <v>0</v>
      </c>
      <c r="F153" s="292">
        <v>0</v>
      </c>
      <c r="G153" s="452" t="s">
        <v>3360</v>
      </c>
      <c r="H153" s="42" t="s">
        <v>349</v>
      </c>
      <c r="I153" s="43"/>
      <c r="J153" s="43"/>
      <c r="K153" s="246">
        <f t="shared" si="8"/>
        <v>0</v>
      </c>
      <c r="L153" s="246">
        <v>0</v>
      </c>
      <c r="M153" s="246"/>
      <c r="N153" s="246">
        <v>0</v>
      </c>
      <c r="O153" s="246"/>
      <c r="R153" s="268"/>
    </row>
    <row r="154" spans="1:18" ht="25.5">
      <c r="A154" s="291">
        <v>630</v>
      </c>
      <c r="B154" s="292">
        <v>400</v>
      </c>
      <c r="C154" s="294">
        <v>100</v>
      </c>
      <c r="D154" s="294">
        <v>0</v>
      </c>
      <c r="E154" s="294">
        <v>0</v>
      </c>
      <c r="F154" s="294">
        <v>0</v>
      </c>
      <c r="G154" s="454" t="s">
        <v>3361</v>
      </c>
      <c r="H154" s="45" t="s">
        <v>350</v>
      </c>
      <c r="I154" s="43" t="s">
        <v>351</v>
      </c>
      <c r="J154" s="43"/>
      <c r="K154" s="245">
        <f t="shared" si="8"/>
        <v>35468</v>
      </c>
      <c r="L154" s="245">
        <v>35468</v>
      </c>
      <c r="M154" s="245"/>
      <c r="N154" s="245">
        <v>35468</v>
      </c>
      <c r="O154" s="245">
        <f t="shared" ref="O154:O160" si="10">+K154-N154</f>
        <v>0</v>
      </c>
      <c r="R154" s="268"/>
    </row>
    <row r="155" spans="1:18" ht="25.5">
      <c r="A155" s="291">
        <v>630</v>
      </c>
      <c r="B155" s="292">
        <v>400</v>
      </c>
      <c r="C155" s="294">
        <v>200</v>
      </c>
      <c r="D155" s="294">
        <v>0</v>
      </c>
      <c r="E155" s="294">
        <v>0</v>
      </c>
      <c r="F155" s="294">
        <v>0</v>
      </c>
      <c r="G155" s="454" t="s">
        <v>3362</v>
      </c>
      <c r="H155" s="45" t="s">
        <v>352</v>
      </c>
      <c r="I155" s="43" t="s">
        <v>353</v>
      </c>
      <c r="J155" s="43"/>
      <c r="K155" s="245">
        <f t="shared" si="8"/>
        <v>609924</v>
      </c>
      <c r="L155" s="245">
        <v>609924</v>
      </c>
      <c r="M155" s="245"/>
      <c r="N155" s="245">
        <v>609924</v>
      </c>
      <c r="O155" s="245">
        <f t="shared" si="10"/>
        <v>0</v>
      </c>
      <c r="R155" s="268"/>
    </row>
    <row r="156" spans="1:18" ht="25.5">
      <c r="A156" s="291">
        <v>630</v>
      </c>
      <c r="B156" s="292">
        <v>400</v>
      </c>
      <c r="C156" s="294">
        <v>300</v>
      </c>
      <c r="D156" s="294">
        <v>0</v>
      </c>
      <c r="E156" s="294">
        <v>0</v>
      </c>
      <c r="F156" s="294">
        <v>0</v>
      </c>
      <c r="G156" s="454" t="s">
        <v>3363</v>
      </c>
      <c r="H156" s="45" t="s">
        <v>354</v>
      </c>
      <c r="I156" s="43" t="s">
        <v>355</v>
      </c>
      <c r="J156" s="43"/>
      <c r="K156" s="245">
        <f t="shared" si="8"/>
        <v>0</v>
      </c>
      <c r="L156" s="245">
        <v>0</v>
      </c>
      <c r="M156" s="245"/>
      <c r="N156" s="245">
        <v>0</v>
      </c>
      <c r="O156" s="245">
        <f t="shared" si="10"/>
        <v>0</v>
      </c>
      <c r="R156" s="268"/>
    </row>
    <row r="157" spans="1:18" ht="38.25">
      <c r="A157" s="291">
        <v>630</v>
      </c>
      <c r="B157" s="292">
        <v>400</v>
      </c>
      <c r="C157" s="294">
        <v>400</v>
      </c>
      <c r="D157" s="294">
        <v>0</v>
      </c>
      <c r="E157" s="294">
        <v>0</v>
      </c>
      <c r="F157" s="294">
        <v>0</v>
      </c>
      <c r="G157" s="454" t="s">
        <v>3364</v>
      </c>
      <c r="H157" s="45" t="s">
        <v>356</v>
      </c>
      <c r="I157" s="43" t="s">
        <v>357</v>
      </c>
      <c r="J157" s="43"/>
      <c r="K157" s="245">
        <f t="shared" si="8"/>
        <v>110101</v>
      </c>
      <c r="L157" s="245">
        <v>110101</v>
      </c>
      <c r="M157" s="245"/>
      <c r="N157" s="245">
        <v>110101</v>
      </c>
      <c r="O157" s="245">
        <f t="shared" si="10"/>
        <v>0</v>
      </c>
      <c r="R157" s="268"/>
    </row>
    <row r="158" spans="1:18" ht="38.25">
      <c r="A158" s="291">
        <v>630</v>
      </c>
      <c r="B158" s="292">
        <v>400</v>
      </c>
      <c r="C158" s="292">
        <v>500</v>
      </c>
      <c r="D158" s="294">
        <v>0</v>
      </c>
      <c r="E158" s="294">
        <v>0</v>
      </c>
      <c r="F158" s="294">
        <v>0</v>
      </c>
      <c r="G158" s="454" t="s">
        <v>3365</v>
      </c>
      <c r="H158" s="45" t="s">
        <v>358</v>
      </c>
      <c r="I158" s="43" t="s">
        <v>359</v>
      </c>
      <c r="J158" s="43" t="s">
        <v>1538</v>
      </c>
      <c r="K158" s="245">
        <f t="shared" si="8"/>
        <v>123357</v>
      </c>
      <c r="L158" s="245">
        <v>123357</v>
      </c>
      <c r="M158" s="245"/>
      <c r="N158" s="245">
        <v>123737</v>
      </c>
      <c r="O158" s="245">
        <f t="shared" si="10"/>
        <v>-380</v>
      </c>
      <c r="R158" s="268"/>
    </row>
    <row r="159" spans="1:18">
      <c r="A159" s="291">
        <v>630</v>
      </c>
      <c r="B159" s="292">
        <v>400</v>
      </c>
      <c r="C159" s="294">
        <v>600</v>
      </c>
      <c r="D159" s="294">
        <v>0</v>
      </c>
      <c r="E159" s="294">
        <v>0</v>
      </c>
      <c r="F159" s="294">
        <v>0</v>
      </c>
      <c r="G159" s="454" t="s">
        <v>3366</v>
      </c>
      <c r="H159" s="45" t="s">
        <v>360</v>
      </c>
      <c r="I159" s="43" t="s">
        <v>361</v>
      </c>
      <c r="J159" s="43"/>
      <c r="K159" s="245">
        <f t="shared" si="8"/>
        <v>1265</v>
      </c>
      <c r="L159" s="245">
        <v>1265</v>
      </c>
      <c r="M159" s="245"/>
      <c r="N159" s="245">
        <v>1265</v>
      </c>
      <c r="O159" s="245">
        <f t="shared" si="10"/>
        <v>0</v>
      </c>
      <c r="R159" s="268"/>
    </row>
    <row r="160" spans="1:18" ht="25.5">
      <c r="A160" s="291">
        <v>630</v>
      </c>
      <c r="B160" s="292">
        <v>400</v>
      </c>
      <c r="C160" s="292">
        <v>700</v>
      </c>
      <c r="D160" s="294">
        <v>0</v>
      </c>
      <c r="E160" s="294">
        <v>0</v>
      </c>
      <c r="F160" s="294">
        <v>0</v>
      </c>
      <c r="G160" s="454" t="s">
        <v>3367</v>
      </c>
      <c r="H160" s="45" t="s">
        <v>362</v>
      </c>
      <c r="I160" s="43" t="s">
        <v>363</v>
      </c>
      <c r="J160" s="43" t="s">
        <v>1538</v>
      </c>
      <c r="K160" s="245">
        <f t="shared" si="8"/>
        <v>0</v>
      </c>
      <c r="L160" s="245">
        <v>0</v>
      </c>
      <c r="M160" s="245"/>
      <c r="N160" s="245">
        <v>0</v>
      </c>
      <c r="O160" s="245">
        <f t="shared" si="10"/>
        <v>0</v>
      </c>
      <c r="R160" s="268"/>
    </row>
    <row r="161" spans="1:18">
      <c r="A161" s="289">
        <v>640</v>
      </c>
      <c r="B161" s="290">
        <v>0</v>
      </c>
      <c r="C161" s="290">
        <v>0</v>
      </c>
      <c r="D161" s="290">
        <v>0</v>
      </c>
      <c r="E161" s="290">
        <v>0</v>
      </c>
      <c r="F161" s="290">
        <v>0</v>
      </c>
      <c r="G161" s="451">
        <v>640</v>
      </c>
      <c r="H161" s="40" t="s">
        <v>364</v>
      </c>
      <c r="I161" s="41"/>
      <c r="J161" s="43"/>
      <c r="K161" s="248">
        <f t="shared" si="8"/>
        <v>0</v>
      </c>
      <c r="L161" s="248">
        <v>0</v>
      </c>
      <c r="M161" s="248"/>
      <c r="N161" s="248">
        <v>0</v>
      </c>
      <c r="O161" s="248"/>
      <c r="R161" s="268"/>
    </row>
    <row r="162" spans="1:18">
      <c r="A162" s="291">
        <v>640</v>
      </c>
      <c r="B162" s="294">
        <v>100</v>
      </c>
      <c r="C162" s="294">
        <v>0</v>
      </c>
      <c r="D162" s="294">
        <v>0</v>
      </c>
      <c r="E162" s="294">
        <v>0</v>
      </c>
      <c r="F162" s="294">
        <v>0</v>
      </c>
      <c r="G162" s="454" t="s">
        <v>3368</v>
      </c>
      <c r="H162" s="45" t="s">
        <v>365</v>
      </c>
      <c r="I162" s="43" t="s">
        <v>366</v>
      </c>
      <c r="J162" s="43"/>
      <c r="K162" s="245">
        <f t="shared" si="8"/>
        <v>0</v>
      </c>
      <c r="L162" s="245">
        <v>0</v>
      </c>
      <c r="M162" s="245"/>
      <c r="N162" s="245">
        <v>3769</v>
      </c>
      <c r="O162" s="245">
        <f>+K162-N162</f>
        <v>-3769</v>
      </c>
      <c r="R162" s="268"/>
    </row>
    <row r="163" spans="1:18">
      <c r="A163" s="291">
        <v>640</v>
      </c>
      <c r="B163" s="292">
        <v>200</v>
      </c>
      <c r="C163" s="292">
        <v>0</v>
      </c>
      <c r="D163" s="292">
        <v>0</v>
      </c>
      <c r="E163" s="292">
        <v>0</v>
      </c>
      <c r="F163" s="292">
        <v>0</v>
      </c>
      <c r="G163" s="452" t="s">
        <v>3369</v>
      </c>
      <c r="H163" s="42" t="s">
        <v>367</v>
      </c>
      <c r="I163" s="43"/>
      <c r="J163" s="43"/>
      <c r="K163" s="246">
        <f t="shared" si="8"/>
        <v>0</v>
      </c>
      <c r="L163" s="246">
        <v>0</v>
      </c>
      <c r="M163" s="246"/>
      <c r="N163" s="246">
        <v>0</v>
      </c>
      <c r="O163" s="246"/>
      <c r="R163" s="268"/>
    </row>
    <row r="164" spans="1:18" ht="38.25">
      <c r="A164" s="291">
        <v>640</v>
      </c>
      <c r="B164" s="292">
        <v>200</v>
      </c>
      <c r="C164" s="294">
        <v>100</v>
      </c>
      <c r="D164" s="294">
        <v>0</v>
      </c>
      <c r="E164" s="294">
        <v>0</v>
      </c>
      <c r="F164" s="294">
        <v>0</v>
      </c>
      <c r="G164" s="454" t="s">
        <v>3370</v>
      </c>
      <c r="H164" s="45" t="s">
        <v>368</v>
      </c>
      <c r="I164" s="43" t="s">
        <v>369</v>
      </c>
      <c r="J164" s="43"/>
      <c r="K164" s="245">
        <f t="shared" si="8"/>
        <v>0</v>
      </c>
      <c r="L164" s="245">
        <v>0</v>
      </c>
      <c r="M164" s="245"/>
      <c r="N164" s="245">
        <v>0</v>
      </c>
      <c r="O164" s="245">
        <f>+K164-N164</f>
        <v>0</v>
      </c>
      <c r="R164" s="268"/>
    </row>
    <row r="165" spans="1:18" ht="25.5">
      <c r="A165" s="291">
        <v>640</v>
      </c>
      <c r="B165" s="292">
        <v>200</v>
      </c>
      <c r="C165" s="294">
        <v>200</v>
      </c>
      <c r="D165" s="294">
        <v>0</v>
      </c>
      <c r="E165" s="294">
        <v>0</v>
      </c>
      <c r="F165" s="294">
        <v>0</v>
      </c>
      <c r="G165" s="454" t="s">
        <v>3371</v>
      </c>
      <c r="H165" s="45" t="s">
        <v>370</v>
      </c>
      <c r="I165" s="43" t="s">
        <v>371</v>
      </c>
      <c r="J165" s="43"/>
      <c r="K165" s="245">
        <f t="shared" si="8"/>
        <v>0</v>
      </c>
      <c r="L165" s="245">
        <v>0</v>
      </c>
      <c r="M165" s="245"/>
      <c r="N165" s="245">
        <v>0</v>
      </c>
      <c r="O165" s="245">
        <f>+K165-N165</f>
        <v>0</v>
      </c>
      <c r="R165" s="268"/>
    </row>
    <row r="166" spans="1:18" ht="25.5">
      <c r="A166" s="291">
        <v>640</v>
      </c>
      <c r="B166" s="292">
        <v>300</v>
      </c>
      <c r="C166" s="292">
        <v>0</v>
      </c>
      <c r="D166" s="292">
        <v>0</v>
      </c>
      <c r="E166" s="292">
        <v>0</v>
      </c>
      <c r="F166" s="292">
        <v>0</v>
      </c>
      <c r="G166" s="452" t="s">
        <v>3372</v>
      </c>
      <c r="H166" s="42" t="s">
        <v>372</v>
      </c>
      <c r="I166" s="43"/>
      <c r="J166" s="43"/>
      <c r="K166" s="246">
        <f t="shared" si="8"/>
        <v>0</v>
      </c>
      <c r="L166" s="246">
        <v>0</v>
      </c>
      <c r="M166" s="246"/>
      <c r="N166" s="246">
        <v>0</v>
      </c>
      <c r="O166" s="246"/>
      <c r="R166" s="268"/>
    </row>
    <row r="167" spans="1:18" ht="38.25">
      <c r="A167" s="291">
        <v>640</v>
      </c>
      <c r="B167" s="292">
        <v>300</v>
      </c>
      <c r="C167" s="292">
        <v>100</v>
      </c>
      <c r="D167" s="294">
        <v>0</v>
      </c>
      <c r="E167" s="294">
        <v>0</v>
      </c>
      <c r="F167" s="294">
        <v>0</v>
      </c>
      <c r="G167" s="454" t="s">
        <v>3373</v>
      </c>
      <c r="H167" s="45" t="s">
        <v>373</v>
      </c>
      <c r="I167" s="43" t="s">
        <v>374</v>
      </c>
      <c r="J167" s="43" t="s">
        <v>1538</v>
      </c>
      <c r="K167" s="245">
        <f t="shared" si="8"/>
        <v>0</v>
      </c>
      <c r="L167" s="245">
        <v>0</v>
      </c>
      <c r="M167" s="245"/>
      <c r="N167" s="245">
        <v>0</v>
      </c>
      <c r="O167" s="245">
        <f>+K167-N167</f>
        <v>0</v>
      </c>
      <c r="R167" s="268"/>
    </row>
    <row r="168" spans="1:18" ht="25.5">
      <c r="A168" s="291">
        <v>640</v>
      </c>
      <c r="B168" s="292">
        <v>300</v>
      </c>
      <c r="C168" s="292">
        <v>200</v>
      </c>
      <c r="D168" s="294">
        <v>0</v>
      </c>
      <c r="E168" s="294">
        <v>0</v>
      </c>
      <c r="F168" s="294">
        <v>0</v>
      </c>
      <c r="G168" s="454" t="s">
        <v>3374</v>
      </c>
      <c r="H168" s="45" t="s">
        <v>375</v>
      </c>
      <c r="I168" s="43" t="s">
        <v>376</v>
      </c>
      <c r="J168" s="43" t="s">
        <v>1538</v>
      </c>
      <c r="K168" s="245">
        <f t="shared" si="8"/>
        <v>0</v>
      </c>
      <c r="L168" s="245">
        <v>0</v>
      </c>
      <c r="M168" s="245"/>
      <c r="N168" s="245">
        <v>0</v>
      </c>
      <c r="O168" s="245">
        <f>+K168-N168</f>
        <v>0</v>
      </c>
      <c r="R168" s="268"/>
    </row>
    <row r="169" spans="1:18" ht="25.5">
      <c r="A169" s="291">
        <v>640</v>
      </c>
      <c r="B169" s="292">
        <v>300</v>
      </c>
      <c r="C169" s="292">
        <v>300</v>
      </c>
      <c r="D169" s="294">
        <v>0</v>
      </c>
      <c r="E169" s="294">
        <v>0</v>
      </c>
      <c r="F169" s="294">
        <v>0</v>
      </c>
      <c r="G169" s="454" t="s">
        <v>3375</v>
      </c>
      <c r="H169" s="42" t="s">
        <v>377</v>
      </c>
      <c r="I169" s="43" t="s">
        <v>378</v>
      </c>
      <c r="J169" s="43" t="s">
        <v>1538</v>
      </c>
      <c r="K169" s="246">
        <f t="shared" si="8"/>
        <v>0</v>
      </c>
      <c r="L169" s="246">
        <v>0</v>
      </c>
      <c r="M169" s="246"/>
      <c r="N169" s="246">
        <v>0</v>
      </c>
      <c r="O169" s="246"/>
      <c r="R169" s="268"/>
    </row>
    <row r="170" spans="1:18">
      <c r="A170" s="291">
        <v>640</v>
      </c>
      <c r="B170" s="292">
        <v>300</v>
      </c>
      <c r="C170" s="292">
        <v>300</v>
      </c>
      <c r="D170" s="294">
        <v>100</v>
      </c>
      <c r="E170" s="294">
        <v>0</v>
      </c>
      <c r="F170" s="294">
        <v>0</v>
      </c>
      <c r="G170" s="454" t="s">
        <v>3376</v>
      </c>
      <c r="H170" s="45" t="s">
        <v>340</v>
      </c>
      <c r="I170" s="43"/>
      <c r="J170" s="43" t="s">
        <v>1538</v>
      </c>
      <c r="K170" s="245">
        <f t="shared" si="8"/>
        <v>52632.28</v>
      </c>
      <c r="L170" s="245">
        <v>52632.28</v>
      </c>
      <c r="M170" s="245"/>
      <c r="N170" s="245">
        <v>52632.28</v>
      </c>
      <c r="O170" s="245">
        <f>+K170-N170</f>
        <v>0</v>
      </c>
      <c r="R170" s="268"/>
    </row>
    <row r="171" spans="1:18">
      <c r="A171" s="291">
        <v>640</v>
      </c>
      <c r="B171" s="292">
        <v>300</v>
      </c>
      <c r="C171" s="292">
        <v>300</v>
      </c>
      <c r="D171" s="294">
        <v>200</v>
      </c>
      <c r="E171" s="294">
        <v>0</v>
      </c>
      <c r="F171" s="294">
        <v>0</v>
      </c>
      <c r="G171" s="454" t="s">
        <v>3377</v>
      </c>
      <c r="H171" s="45" t="s">
        <v>379</v>
      </c>
      <c r="I171" s="43"/>
      <c r="J171" s="43" t="s">
        <v>1538</v>
      </c>
      <c r="K171" s="245">
        <f t="shared" si="8"/>
        <v>0</v>
      </c>
      <c r="L171" s="245">
        <v>0</v>
      </c>
      <c r="M171" s="245"/>
      <c r="N171" s="245">
        <v>0</v>
      </c>
      <c r="O171" s="245">
        <f>+K171-N171</f>
        <v>0</v>
      </c>
      <c r="R171" s="268"/>
    </row>
    <row r="172" spans="1:18">
      <c r="A172" s="291">
        <v>640</v>
      </c>
      <c r="B172" s="292">
        <v>300</v>
      </c>
      <c r="C172" s="292">
        <v>300</v>
      </c>
      <c r="D172" s="294">
        <v>900</v>
      </c>
      <c r="E172" s="294">
        <v>0</v>
      </c>
      <c r="F172" s="294">
        <v>0</v>
      </c>
      <c r="G172" s="454" t="s">
        <v>3378</v>
      </c>
      <c r="H172" s="45" t="s">
        <v>380</v>
      </c>
      <c r="I172" s="43"/>
      <c r="J172" s="43" t="s">
        <v>1538</v>
      </c>
      <c r="K172" s="245">
        <f t="shared" si="8"/>
        <v>55000</v>
      </c>
      <c r="L172" s="245">
        <v>55000</v>
      </c>
      <c r="M172" s="245"/>
      <c r="N172" s="245">
        <v>55000</v>
      </c>
      <c r="O172" s="245">
        <f>+K172-N172</f>
        <v>0</v>
      </c>
      <c r="R172" s="268"/>
    </row>
    <row r="173" spans="1:18" ht="25.5">
      <c r="A173" s="291">
        <v>640</v>
      </c>
      <c r="B173" s="292">
        <v>300</v>
      </c>
      <c r="C173" s="292">
        <v>400</v>
      </c>
      <c r="D173" s="292">
        <v>0</v>
      </c>
      <c r="E173" s="292">
        <v>0</v>
      </c>
      <c r="F173" s="292">
        <v>0</v>
      </c>
      <c r="G173" s="452" t="s">
        <v>3379</v>
      </c>
      <c r="H173" s="42" t="s">
        <v>381</v>
      </c>
      <c r="I173" s="43" t="s">
        <v>382</v>
      </c>
      <c r="J173" s="43" t="s">
        <v>1538</v>
      </c>
      <c r="K173" s="245">
        <f t="shared" si="8"/>
        <v>0</v>
      </c>
      <c r="L173" s="245">
        <v>0</v>
      </c>
      <c r="M173" s="245"/>
      <c r="N173" s="245">
        <v>0</v>
      </c>
      <c r="O173" s="245">
        <f>+K173-N173</f>
        <v>0</v>
      </c>
      <c r="R173" s="268"/>
    </row>
    <row r="174" spans="1:18">
      <c r="A174" s="291">
        <v>640</v>
      </c>
      <c r="B174" s="292">
        <v>400</v>
      </c>
      <c r="C174" s="292">
        <v>0</v>
      </c>
      <c r="D174" s="292">
        <v>0</v>
      </c>
      <c r="E174" s="292">
        <v>0</v>
      </c>
      <c r="F174" s="292">
        <v>0</v>
      </c>
      <c r="G174" s="452" t="s">
        <v>3380</v>
      </c>
      <c r="H174" s="42" t="s">
        <v>383</v>
      </c>
      <c r="I174" s="43" t="s">
        <v>384</v>
      </c>
      <c r="J174" s="43"/>
      <c r="K174" s="246">
        <f t="shared" si="8"/>
        <v>0</v>
      </c>
      <c r="L174" s="246">
        <v>0</v>
      </c>
      <c r="M174" s="246"/>
      <c r="N174" s="246">
        <v>0</v>
      </c>
      <c r="O174" s="246"/>
      <c r="R174" s="268"/>
    </row>
    <row r="175" spans="1:18" ht="38.25">
      <c r="A175" s="291">
        <v>640</v>
      </c>
      <c r="B175" s="292">
        <v>400</v>
      </c>
      <c r="C175" s="294">
        <v>100</v>
      </c>
      <c r="D175" s="294">
        <v>0</v>
      </c>
      <c r="E175" s="294">
        <v>0</v>
      </c>
      <c r="F175" s="294">
        <v>0</v>
      </c>
      <c r="G175" s="454" t="s">
        <v>3381</v>
      </c>
      <c r="H175" s="45" t="s">
        <v>385</v>
      </c>
      <c r="I175" s="43" t="s">
        <v>386</v>
      </c>
      <c r="J175" s="43"/>
      <c r="K175" s="245">
        <f t="shared" si="8"/>
        <v>0</v>
      </c>
      <c r="L175" s="245">
        <v>0</v>
      </c>
      <c r="M175" s="245"/>
      <c r="N175" s="245">
        <v>0</v>
      </c>
      <c r="O175" s="245">
        <f>+K175-N175</f>
        <v>0</v>
      </c>
      <c r="R175" s="268"/>
    </row>
    <row r="176" spans="1:18" ht="25.5">
      <c r="A176" s="291">
        <v>640</v>
      </c>
      <c r="B176" s="292">
        <v>400</v>
      </c>
      <c r="C176" s="294">
        <v>200</v>
      </c>
      <c r="D176" s="294">
        <v>0</v>
      </c>
      <c r="E176" s="294">
        <v>0</v>
      </c>
      <c r="F176" s="294">
        <v>0</v>
      </c>
      <c r="G176" s="454" t="s">
        <v>3382</v>
      </c>
      <c r="H176" s="45" t="s">
        <v>387</v>
      </c>
      <c r="I176" s="43" t="s">
        <v>388</v>
      </c>
      <c r="J176" s="43"/>
      <c r="K176" s="245">
        <f t="shared" si="8"/>
        <v>0</v>
      </c>
      <c r="L176" s="245">
        <v>0</v>
      </c>
      <c r="M176" s="245"/>
      <c r="N176" s="245">
        <v>0</v>
      </c>
      <c r="O176" s="245">
        <f>+K176-N176</f>
        <v>0</v>
      </c>
      <c r="R176" s="268"/>
    </row>
    <row r="177" spans="1:18" ht="25.5">
      <c r="A177" s="291">
        <v>640</v>
      </c>
      <c r="B177" s="292">
        <v>400</v>
      </c>
      <c r="C177" s="292">
        <v>300</v>
      </c>
      <c r="D177" s="292">
        <v>0</v>
      </c>
      <c r="E177" s="292">
        <v>0</v>
      </c>
      <c r="F177" s="292">
        <v>0</v>
      </c>
      <c r="G177" s="452" t="s">
        <v>3383</v>
      </c>
      <c r="H177" s="42" t="s">
        <v>389</v>
      </c>
      <c r="I177" s="43" t="s">
        <v>390</v>
      </c>
      <c r="J177" s="43"/>
      <c r="K177" s="246">
        <f t="shared" si="8"/>
        <v>0</v>
      </c>
      <c r="L177" s="246">
        <v>0</v>
      </c>
      <c r="M177" s="246"/>
      <c r="N177" s="246">
        <v>0</v>
      </c>
      <c r="O177" s="246"/>
      <c r="R177" s="268"/>
    </row>
    <row r="178" spans="1:18">
      <c r="A178" s="291">
        <v>640</v>
      </c>
      <c r="B178" s="292">
        <v>400</v>
      </c>
      <c r="C178" s="292">
        <v>300</v>
      </c>
      <c r="D178" s="293">
        <v>100</v>
      </c>
      <c r="E178" s="293">
        <v>0</v>
      </c>
      <c r="F178" s="293">
        <v>0</v>
      </c>
      <c r="G178" s="453" t="s">
        <v>3384</v>
      </c>
      <c r="H178" s="45" t="s">
        <v>391</v>
      </c>
      <c r="I178" s="47"/>
      <c r="J178" s="43"/>
      <c r="K178" s="245">
        <f t="shared" si="8"/>
        <v>0</v>
      </c>
      <c r="L178" s="245">
        <v>0</v>
      </c>
      <c r="M178" s="245"/>
      <c r="N178" s="245">
        <v>0</v>
      </c>
      <c r="O178" s="245">
        <f t="shared" ref="O178:O183" si="11">+K178-N178</f>
        <v>0</v>
      </c>
      <c r="R178" s="268"/>
    </row>
    <row r="179" spans="1:18">
      <c r="A179" s="291">
        <v>640</v>
      </c>
      <c r="B179" s="292">
        <v>400</v>
      </c>
      <c r="C179" s="292">
        <v>300</v>
      </c>
      <c r="D179" s="293">
        <v>200</v>
      </c>
      <c r="E179" s="293">
        <v>0</v>
      </c>
      <c r="F179" s="293">
        <v>0</v>
      </c>
      <c r="G179" s="453" t="s">
        <v>3385</v>
      </c>
      <c r="H179" s="45" t="s">
        <v>392</v>
      </c>
      <c r="I179" s="47"/>
      <c r="J179" s="43"/>
      <c r="K179" s="245">
        <f t="shared" si="8"/>
        <v>0</v>
      </c>
      <c r="L179" s="245">
        <v>0</v>
      </c>
      <c r="M179" s="245"/>
      <c r="N179" s="245">
        <v>0</v>
      </c>
      <c r="O179" s="245">
        <f t="shared" si="11"/>
        <v>0</v>
      </c>
      <c r="R179" s="268"/>
    </row>
    <row r="180" spans="1:18">
      <c r="A180" s="291">
        <v>640</v>
      </c>
      <c r="B180" s="292">
        <v>400</v>
      </c>
      <c r="C180" s="292">
        <v>300</v>
      </c>
      <c r="D180" s="293">
        <v>300</v>
      </c>
      <c r="E180" s="293">
        <v>0</v>
      </c>
      <c r="F180" s="293">
        <v>0</v>
      </c>
      <c r="G180" s="453" t="s">
        <v>3386</v>
      </c>
      <c r="H180" s="45" t="s">
        <v>393</v>
      </c>
      <c r="I180" s="47"/>
      <c r="J180" s="43"/>
      <c r="K180" s="245">
        <v>36443.14</v>
      </c>
      <c r="L180" s="245">
        <v>36443.14</v>
      </c>
      <c r="M180" s="245"/>
      <c r="N180" s="245">
        <v>36443.14</v>
      </c>
      <c r="O180" s="245">
        <f t="shared" si="11"/>
        <v>0</v>
      </c>
      <c r="R180" s="268"/>
    </row>
    <row r="181" spans="1:18" ht="25.5">
      <c r="A181" s="291">
        <v>640</v>
      </c>
      <c r="B181" s="292">
        <v>400</v>
      </c>
      <c r="C181" s="292">
        <v>300</v>
      </c>
      <c r="D181" s="293">
        <v>400</v>
      </c>
      <c r="E181" s="293">
        <v>0</v>
      </c>
      <c r="F181" s="293">
        <v>0</v>
      </c>
      <c r="G181" s="453" t="s">
        <v>3387</v>
      </c>
      <c r="H181" s="45" t="s">
        <v>394</v>
      </c>
      <c r="I181" s="47"/>
      <c r="J181" s="43"/>
      <c r="K181" s="245">
        <f t="shared" si="8"/>
        <v>0</v>
      </c>
      <c r="L181" s="245">
        <v>0</v>
      </c>
      <c r="M181" s="245"/>
      <c r="N181" s="245">
        <v>0</v>
      </c>
      <c r="O181" s="245">
        <f t="shared" si="11"/>
        <v>0</v>
      </c>
      <c r="R181" s="268"/>
    </row>
    <row r="182" spans="1:18">
      <c r="A182" s="291">
        <v>640</v>
      </c>
      <c r="B182" s="292">
        <v>400</v>
      </c>
      <c r="C182" s="292">
        <v>300</v>
      </c>
      <c r="D182" s="293">
        <v>500</v>
      </c>
      <c r="E182" s="293">
        <v>0</v>
      </c>
      <c r="F182" s="293">
        <v>0</v>
      </c>
      <c r="G182" s="453" t="s">
        <v>3388</v>
      </c>
      <c r="H182" s="45" t="s">
        <v>395</v>
      </c>
      <c r="I182" s="47"/>
      <c r="J182" s="43"/>
      <c r="K182" s="245">
        <f t="shared" si="8"/>
        <v>0</v>
      </c>
      <c r="L182" s="245">
        <v>0</v>
      </c>
      <c r="M182" s="245"/>
      <c r="N182" s="245">
        <v>22250.720000000001</v>
      </c>
      <c r="O182" s="245">
        <f t="shared" si="11"/>
        <v>-22250.720000000001</v>
      </c>
      <c r="R182" s="268"/>
    </row>
    <row r="183" spans="1:18" ht="25.5">
      <c r="A183" s="291">
        <v>640</v>
      </c>
      <c r="B183" s="292">
        <v>400</v>
      </c>
      <c r="C183" s="292">
        <v>300</v>
      </c>
      <c r="D183" s="293">
        <v>900</v>
      </c>
      <c r="E183" s="293">
        <v>0</v>
      </c>
      <c r="F183" s="293">
        <v>0</v>
      </c>
      <c r="G183" s="453" t="s">
        <v>3389</v>
      </c>
      <c r="H183" s="45" t="s">
        <v>389</v>
      </c>
      <c r="I183" s="47"/>
      <c r="J183" s="43"/>
      <c r="K183" s="245">
        <f t="shared" si="8"/>
        <v>50000</v>
      </c>
      <c r="L183" s="245">
        <v>50000</v>
      </c>
      <c r="M183" s="245"/>
      <c r="N183" s="245">
        <v>50000</v>
      </c>
      <c r="O183" s="245">
        <f t="shared" si="11"/>
        <v>0</v>
      </c>
      <c r="R183" s="268"/>
    </row>
    <row r="184" spans="1:18">
      <c r="A184" s="291">
        <v>640</v>
      </c>
      <c r="B184" s="292">
        <v>500</v>
      </c>
      <c r="C184" s="292">
        <v>0</v>
      </c>
      <c r="D184" s="292">
        <v>0</v>
      </c>
      <c r="E184" s="292">
        <v>0</v>
      </c>
      <c r="F184" s="292">
        <v>0</v>
      </c>
      <c r="G184" s="452" t="s">
        <v>3390</v>
      </c>
      <c r="H184" s="42" t="s">
        <v>396</v>
      </c>
      <c r="I184" s="43" t="s">
        <v>397</v>
      </c>
      <c r="J184" s="43"/>
      <c r="K184" s="246">
        <f t="shared" si="8"/>
        <v>0</v>
      </c>
      <c r="L184" s="246">
        <v>0</v>
      </c>
      <c r="M184" s="246"/>
      <c r="N184" s="246">
        <v>0</v>
      </c>
      <c r="O184" s="246"/>
      <c r="R184" s="268"/>
    </row>
    <row r="185" spans="1:18">
      <c r="A185" s="291">
        <v>640</v>
      </c>
      <c r="B185" s="292">
        <v>500</v>
      </c>
      <c r="C185" s="292">
        <v>100</v>
      </c>
      <c r="D185" s="292">
        <v>0</v>
      </c>
      <c r="E185" s="292">
        <v>0</v>
      </c>
      <c r="F185" s="292">
        <v>0</v>
      </c>
      <c r="G185" s="452" t="s">
        <v>3391</v>
      </c>
      <c r="H185" s="42" t="s">
        <v>398</v>
      </c>
      <c r="I185" s="43" t="s">
        <v>399</v>
      </c>
      <c r="J185" s="43"/>
      <c r="K185" s="246">
        <f t="shared" si="8"/>
        <v>0</v>
      </c>
      <c r="L185" s="246">
        <v>0</v>
      </c>
      <c r="M185" s="246"/>
      <c r="N185" s="246">
        <v>0</v>
      </c>
      <c r="O185" s="246"/>
      <c r="R185" s="268"/>
    </row>
    <row r="186" spans="1:18" ht="25.5">
      <c r="A186" s="291">
        <v>640</v>
      </c>
      <c r="B186" s="292">
        <v>500</v>
      </c>
      <c r="C186" s="292">
        <v>100</v>
      </c>
      <c r="D186" s="294">
        <v>100</v>
      </c>
      <c r="E186" s="294">
        <v>0</v>
      </c>
      <c r="F186" s="294">
        <v>0</v>
      </c>
      <c r="G186" s="454" t="s">
        <v>3392</v>
      </c>
      <c r="H186" s="45" t="s">
        <v>400</v>
      </c>
      <c r="I186" s="43" t="s">
        <v>401</v>
      </c>
      <c r="J186" s="43"/>
      <c r="K186" s="245">
        <f t="shared" si="8"/>
        <v>0</v>
      </c>
      <c r="L186" s="245">
        <v>0</v>
      </c>
      <c r="M186" s="245"/>
      <c r="N186" s="245">
        <v>0</v>
      </c>
      <c r="O186" s="245">
        <f>+K186-N186</f>
        <v>0</v>
      </c>
      <c r="R186" s="268"/>
    </row>
    <row r="187" spans="1:18" ht="25.5">
      <c r="A187" s="291">
        <v>640</v>
      </c>
      <c r="B187" s="292">
        <v>500</v>
      </c>
      <c r="C187" s="292">
        <v>100</v>
      </c>
      <c r="D187" s="294">
        <v>200</v>
      </c>
      <c r="E187" s="294">
        <v>0</v>
      </c>
      <c r="F187" s="294">
        <v>0</v>
      </c>
      <c r="G187" s="454" t="s">
        <v>3393</v>
      </c>
      <c r="H187" s="45" t="s">
        <v>402</v>
      </c>
      <c r="I187" s="43" t="s">
        <v>403</v>
      </c>
      <c r="J187" s="43"/>
      <c r="K187" s="245">
        <f t="shared" si="8"/>
        <v>0</v>
      </c>
      <c r="L187" s="245">
        <v>0</v>
      </c>
      <c r="M187" s="245"/>
      <c r="N187" s="245">
        <v>502631</v>
      </c>
      <c r="O187" s="245">
        <f>+K187-N187</f>
        <v>-502631</v>
      </c>
      <c r="R187" s="268"/>
    </row>
    <row r="188" spans="1:18">
      <c r="A188" s="291">
        <v>640</v>
      </c>
      <c r="B188" s="292">
        <v>500</v>
      </c>
      <c r="C188" s="292">
        <v>100</v>
      </c>
      <c r="D188" s="294">
        <v>300</v>
      </c>
      <c r="E188" s="294">
        <v>0</v>
      </c>
      <c r="F188" s="294">
        <v>0</v>
      </c>
      <c r="G188" s="454" t="s">
        <v>3394</v>
      </c>
      <c r="H188" s="45" t="s">
        <v>404</v>
      </c>
      <c r="I188" s="43" t="s">
        <v>405</v>
      </c>
      <c r="J188" s="43"/>
      <c r="K188" s="245">
        <f t="shared" si="8"/>
        <v>0</v>
      </c>
      <c r="L188" s="245">
        <v>0</v>
      </c>
      <c r="M188" s="245"/>
      <c r="N188" s="245">
        <v>177776.54</v>
      </c>
      <c r="O188" s="245">
        <f>+K188-N188</f>
        <v>-177776.54</v>
      </c>
      <c r="R188" s="268"/>
    </row>
    <row r="189" spans="1:18">
      <c r="A189" s="291">
        <v>640</v>
      </c>
      <c r="B189" s="292">
        <v>500</v>
      </c>
      <c r="C189" s="292">
        <v>150</v>
      </c>
      <c r="D189" s="294">
        <v>0</v>
      </c>
      <c r="E189" s="294">
        <v>0</v>
      </c>
      <c r="F189" s="294">
        <v>0</v>
      </c>
      <c r="G189" s="454" t="s">
        <v>3395</v>
      </c>
      <c r="H189" s="45" t="s">
        <v>406</v>
      </c>
      <c r="I189" s="43" t="s">
        <v>407</v>
      </c>
      <c r="J189" s="43"/>
      <c r="K189" s="245">
        <f t="shared" si="8"/>
        <v>0</v>
      </c>
      <c r="L189" s="245">
        <v>0</v>
      </c>
      <c r="M189" s="245"/>
      <c r="N189" s="245">
        <v>0</v>
      </c>
      <c r="O189" s="245">
        <f>+K189-N189</f>
        <v>0</v>
      </c>
      <c r="R189" s="268"/>
    </row>
    <row r="190" spans="1:18">
      <c r="A190" s="291">
        <v>640</v>
      </c>
      <c r="B190" s="292">
        <v>500</v>
      </c>
      <c r="C190" s="292">
        <v>200</v>
      </c>
      <c r="D190" s="292">
        <v>0</v>
      </c>
      <c r="E190" s="292">
        <v>0</v>
      </c>
      <c r="F190" s="292">
        <v>0</v>
      </c>
      <c r="G190" s="452" t="s">
        <v>3396</v>
      </c>
      <c r="H190" s="42" t="s">
        <v>408</v>
      </c>
      <c r="I190" s="43" t="s">
        <v>409</v>
      </c>
      <c r="J190" s="43"/>
      <c r="K190" s="246">
        <f t="shared" si="8"/>
        <v>0</v>
      </c>
      <c r="L190" s="246">
        <v>0</v>
      </c>
      <c r="M190" s="246"/>
      <c r="N190" s="246">
        <v>0</v>
      </c>
      <c r="O190" s="246"/>
      <c r="R190" s="268"/>
    </row>
    <row r="191" spans="1:18">
      <c r="A191" s="291">
        <v>640</v>
      </c>
      <c r="B191" s="292">
        <v>500</v>
      </c>
      <c r="C191" s="292">
        <v>200</v>
      </c>
      <c r="D191" s="293">
        <v>50</v>
      </c>
      <c r="E191" s="293">
        <v>0</v>
      </c>
      <c r="F191" s="293">
        <v>0</v>
      </c>
      <c r="G191" s="453" t="s">
        <v>3397</v>
      </c>
      <c r="H191" s="45" t="s">
        <v>410</v>
      </c>
      <c r="I191" s="47"/>
      <c r="J191" s="43"/>
      <c r="K191" s="245">
        <f t="shared" si="8"/>
        <v>0</v>
      </c>
      <c r="L191" s="245">
        <v>0</v>
      </c>
      <c r="M191" s="245"/>
      <c r="N191" s="245">
        <v>0</v>
      </c>
      <c r="O191" s="245">
        <f t="shared" ref="O191:O203" si="12">+K191-N191</f>
        <v>0</v>
      </c>
      <c r="R191" s="268"/>
    </row>
    <row r="192" spans="1:18" ht="25.5">
      <c r="A192" s="291">
        <v>640</v>
      </c>
      <c r="B192" s="292">
        <v>500</v>
      </c>
      <c r="C192" s="292">
        <v>200</v>
      </c>
      <c r="D192" s="293">
        <v>100</v>
      </c>
      <c r="E192" s="293">
        <v>0</v>
      </c>
      <c r="F192" s="293">
        <v>0</v>
      </c>
      <c r="G192" s="453" t="s">
        <v>3398</v>
      </c>
      <c r="H192" s="45" t="s">
        <v>411</v>
      </c>
      <c r="I192" s="47"/>
      <c r="J192" s="43"/>
      <c r="K192" s="245">
        <f t="shared" si="8"/>
        <v>26575.66</v>
      </c>
      <c r="L192" s="245">
        <v>26575.66</v>
      </c>
      <c r="M192" s="245"/>
      <c r="N192" s="245">
        <v>26575.66</v>
      </c>
      <c r="O192" s="245">
        <f t="shared" si="12"/>
        <v>0</v>
      </c>
      <c r="R192" s="268"/>
    </row>
    <row r="193" spans="1:18" ht="25.5">
      <c r="A193" s="291">
        <v>640</v>
      </c>
      <c r="B193" s="292">
        <v>500</v>
      </c>
      <c r="C193" s="292">
        <v>200</v>
      </c>
      <c r="D193" s="293">
        <v>150</v>
      </c>
      <c r="E193" s="293">
        <v>0</v>
      </c>
      <c r="F193" s="293">
        <v>0</v>
      </c>
      <c r="G193" s="453" t="s">
        <v>3399</v>
      </c>
      <c r="H193" s="45" t="s">
        <v>412</v>
      </c>
      <c r="I193" s="47"/>
      <c r="J193" s="43"/>
      <c r="K193" s="245">
        <f t="shared" si="8"/>
        <v>0</v>
      </c>
      <c r="L193" s="245">
        <v>0</v>
      </c>
      <c r="M193" s="245"/>
      <c r="N193" s="245">
        <v>0</v>
      </c>
      <c r="O193" s="245">
        <f t="shared" si="12"/>
        <v>0</v>
      </c>
      <c r="R193" s="268"/>
    </row>
    <row r="194" spans="1:18">
      <c r="A194" s="291">
        <v>640</v>
      </c>
      <c r="B194" s="292">
        <v>500</v>
      </c>
      <c r="C194" s="292">
        <v>200</v>
      </c>
      <c r="D194" s="293">
        <v>200</v>
      </c>
      <c r="E194" s="293">
        <v>0</v>
      </c>
      <c r="F194" s="293">
        <v>0</v>
      </c>
      <c r="G194" s="453" t="s">
        <v>3400</v>
      </c>
      <c r="H194" s="45" t="s">
        <v>413</v>
      </c>
      <c r="I194" s="47"/>
      <c r="J194" s="43"/>
      <c r="K194" s="245">
        <f t="shared" si="8"/>
        <v>15229</v>
      </c>
      <c r="L194" s="245">
        <v>15229</v>
      </c>
      <c r="M194" s="245"/>
      <c r="N194" s="245">
        <v>15229</v>
      </c>
      <c r="O194" s="245">
        <f t="shared" si="12"/>
        <v>0</v>
      </c>
      <c r="R194" s="268"/>
    </row>
    <row r="195" spans="1:18">
      <c r="A195" s="291">
        <v>640</v>
      </c>
      <c r="B195" s="292">
        <v>500</v>
      </c>
      <c r="C195" s="292">
        <v>200</v>
      </c>
      <c r="D195" s="293">
        <v>250</v>
      </c>
      <c r="E195" s="293">
        <v>0</v>
      </c>
      <c r="F195" s="293">
        <v>0</v>
      </c>
      <c r="G195" s="453" t="s">
        <v>3401</v>
      </c>
      <c r="H195" s="45" t="s">
        <v>414</v>
      </c>
      <c r="I195" s="47"/>
      <c r="J195" s="43"/>
      <c r="K195" s="245">
        <f t="shared" si="8"/>
        <v>0</v>
      </c>
      <c r="L195" s="245">
        <v>0</v>
      </c>
      <c r="M195" s="245"/>
      <c r="N195" s="245">
        <v>0</v>
      </c>
      <c r="O195" s="245">
        <f t="shared" si="12"/>
        <v>0</v>
      </c>
      <c r="R195" s="268"/>
    </row>
    <row r="196" spans="1:18">
      <c r="A196" s="291">
        <v>640</v>
      </c>
      <c r="B196" s="292">
        <v>500</v>
      </c>
      <c r="C196" s="292">
        <v>200</v>
      </c>
      <c r="D196" s="293">
        <v>300</v>
      </c>
      <c r="E196" s="293">
        <v>0</v>
      </c>
      <c r="F196" s="293">
        <v>0</v>
      </c>
      <c r="G196" s="453" t="s">
        <v>3402</v>
      </c>
      <c r="H196" s="45" t="s">
        <v>415</v>
      </c>
      <c r="I196" s="47"/>
      <c r="J196" s="43"/>
      <c r="K196" s="245">
        <f t="shared" si="8"/>
        <v>2509.69</v>
      </c>
      <c r="L196" s="245">
        <v>2509.69</v>
      </c>
      <c r="M196" s="245"/>
      <c r="N196" s="245">
        <v>2509.69</v>
      </c>
      <c r="O196" s="245">
        <f t="shared" si="12"/>
        <v>0</v>
      </c>
      <c r="R196" s="268"/>
    </row>
    <row r="197" spans="1:18">
      <c r="A197" s="291">
        <v>640</v>
      </c>
      <c r="B197" s="292">
        <v>500</v>
      </c>
      <c r="C197" s="292">
        <v>200</v>
      </c>
      <c r="D197" s="293">
        <v>350</v>
      </c>
      <c r="E197" s="293">
        <v>0</v>
      </c>
      <c r="F197" s="293">
        <v>0</v>
      </c>
      <c r="G197" s="453" t="s">
        <v>3403</v>
      </c>
      <c r="H197" s="45" t="s">
        <v>416</v>
      </c>
      <c r="I197" s="47"/>
      <c r="J197" s="43"/>
      <c r="K197" s="245">
        <f t="shared" si="8"/>
        <v>0</v>
      </c>
      <c r="L197" s="245">
        <v>0</v>
      </c>
      <c r="M197" s="245"/>
      <c r="N197" s="245">
        <v>0</v>
      </c>
      <c r="O197" s="245">
        <f t="shared" si="12"/>
        <v>0</v>
      </c>
      <c r="R197" s="268"/>
    </row>
    <row r="198" spans="1:18">
      <c r="A198" s="291">
        <v>640</v>
      </c>
      <c r="B198" s="292">
        <v>500</v>
      </c>
      <c r="C198" s="292">
        <v>200</v>
      </c>
      <c r="D198" s="293">
        <v>400</v>
      </c>
      <c r="E198" s="293">
        <v>0</v>
      </c>
      <c r="F198" s="293">
        <v>0</v>
      </c>
      <c r="G198" s="453" t="s">
        <v>3404</v>
      </c>
      <c r="H198" s="45" t="s">
        <v>417</v>
      </c>
      <c r="I198" s="47"/>
      <c r="J198" s="43"/>
      <c r="K198" s="245">
        <f t="shared" si="8"/>
        <v>6488.7</v>
      </c>
      <c r="L198" s="245">
        <v>6488.7</v>
      </c>
      <c r="M198" s="245"/>
      <c r="N198" s="245">
        <v>6488.7</v>
      </c>
      <c r="O198" s="245">
        <f t="shared" si="12"/>
        <v>0</v>
      </c>
      <c r="R198" s="268"/>
    </row>
    <row r="199" spans="1:18">
      <c r="A199" s="291">
        <v>640</v>
      </c>
      <c r="B199" s="292">
        <v>500</v>
      </c>
      <c r="C199" s="292">
        <v>200</v>
      </c>
      <c r="D199" s="293">
        <v>450</v>
      </c>
      <c r="E199" s="293">
        <v>0</v>
      </c>
      <c r="F199" s="293">
        <v>0</v>
      </c>
      <c r="G199" s="453" t="s">
        <v>3405</v>
      </c>
      <c r="H199" s="45" t="s">
        <v>418</v>
      </c>
      <c r="I199" s="47"/>
      <c r="J199" s="43"/>
      <c r="K199" s="245">
        <f t="shared" ref="K199:K262" si="13">+L199+M199</f>
        <v>1415.21</v>
      </c>
      <c r="L199" s="245">
        <v>1415.21</v>
      </c>
      <c r="M199" s="245"/>
      <c r="N199" s="245">
        <v>1415.21</v>
      </c>
      <c r="O199" s="245">
        <f t="shared" si="12"/>
        <v>0</v>
      </c>
      <c r="R199" s="268"/>
    </row>
    <row r="200" spans="1:18" ht="25.5">
      <c r="A200" s="291">
        <v>640</v>
      </c>
      <c r="B200" s="292">
        <v>500</v>
      </c>
      <c r="C200" s="292">
        <v>200</v>
      </c>
      <c r="D200" s="293">
        <v>500</v>
      </c>
      <c r="E200" s="293">
        <v>0</v>
      </c>
      <c r="F200" s="293">
        <v>0</v>
      </c>
      <c r="G200" s="453" t="s">
        <v>3406</v>
      </c>
      <c r="H200" s="45" t="s">
        <v>419</v>
      </c>
      <c r="I200" s="47"/>
      <c r="J200" s="43"/>
      <c r="K200" s="245">
        <f t="shared" si="13"/>
        <v>26204.83</v>
      </c>
      <c r="L200" s="245">
        <v>26204.83</v>
      </c>
      <c r="M200" s="245"/>
      <c r="N200" s="245">
        <v>26204.83</v>
      </c>
      <c r="O200" s="245">
        <f t="shared" si="12"/>
        <v>0</v>
      </c>
      <c r="R200" s="268"/>
    </row>
    <row r="201" spans="1:18" ht="25.5">
      <c r="A201" s="291">
        <v>640</v>
      </c>
      <c r="B201" s="292">
        <v>500</v>
      </c>
      <c r="C201" s="292">
        <v>200</v>
      </c>
      <c r="D201" s="293">
        <v>550</v>
      </c>
      <c r="E201" s="293">
        <v>0</v>
      </c>
      <c r="F201" s="293">
        <v>0</v>
      </c>
      <c r="G201" s="453" t="s">
        <v>3407</v>
      </c>
      <c r="H201" s="45" t="s">
        <v>420</v>
      </c>
      <c r="I201" s="47"/>
      <c r="J201" s="43"/>
      <c r="K201" s="245">
        <f t="shared" si="13"/>
        <v>0</v>
      </c>
      <c r="L201" s="245">
        <v>0</v>
      </c>
      <c r="M201" s="245"/>
      <c r="N201" s="245">
        <v>0</v>
      </c>
      <c r="O201" s="245">
        <f t="shared" si="12"/>
        <v>0</v>
      </c>
      <c r="R201" s="268"/>
    </row>
    <row r="202" spans="1:18">
      <c r="A202" s="291">
        <v>640</v>
      </c>
      <c r="B202" s="292">
        <v>500</v>
      </c>
      <c r="C202" s="292">
        <v>200</v>
      </c>
      <c r="D202" s="293">
        <v>600</v>
      </c>
      <c r="E202" s="293">
        <v>0</v>
      </c>
      <c r="F202" s="293">
        <v>0</v>
      </c>
      <c r="G202" s="453" t="s">
        <v>3408</v>
      </c>
      <c r="H202" s="45" t="s">
        <v>421</v>
      </c>
      <c r="I202" s="47"/>
      <c r="J202" s="43"/>
      <c r="K202" s="245">
        <f t="shared" si="13"/>
        <v>0</v>
      </c>
      <c r="L202" s="245">
        <v>0</v>
      </c>
      <c r="M202" s="245"/>
      <c r="N202" s="245">
        <v>0</v>
      </c>
      <c r="O202" s="245">
        <f t="shared" si="12"/>
        <v>0</v>
      </c>
      <c r="R202" s="268"/>
    </row>
    <row r="203" spans="1:18">
      <c r="A203" s="291">
        <v>640</v>
      </c>
      <c r="B203" s="292">
        <v>500</v>
      </c>
      <c r="C203" s="292">
        <v>200</v>
      </c>
      <c r="D203" s="293">
        <v>900</v>
      </c>
      <c r="E203" s="293">
        <v>0</v>
      </c>
      <c r="F203" s="293">
        <v>0</v>
      </c>
      <c r="G203" s="453" t="s">
        <v>3409</v>
      </c>
      <c r="H203" s="45" t="s">
        <v>408</v>
      </c>
      <c r="I203" s="47"/>
      <c r="J203" s="43"/>
      <c r="K203" s="245">
        <f t="shared" si="13"/>
        <v>16719.05</v>
      </c>
      <c r="L203" s="245">
        <v>16719.05</v>
      </c>
      <c r="M203" s="245"/>
      <c r="N203" s="245">
        <v>16719.05</v>
      </c>
      <c r="O203" s="245">
        <f t="shared" si="12"/>
        <v>0</v>
      </c>
      <c r="R203" s="268"/>
    </row>
    <row r="204" spans="1:18" ht="25.5">
      <c r="A204" s="289">
        <v>650</v>
      </c>
      <c r="B204" s="290">
        <v>0</v>
      </c>
      <c r="C204" s="290">
        <v>0</v>
      </c>
      <c r="D204" s="290">
        <v>0</v>
      </c>
      <c r="E204" s="290">
        <v>0</v>
      </c>
      <c r="F204" s="290">
        <v>0</v>
      </c>
      <c r="G204" s="451">
        <v>650</v>
      </c>
      <c r="H204" s="40" t="s">
        <v>422</v>
      </c>
      <c r="I204" s="41" t="s">
        <v>423</v>
      </c>
      <c r="J204" s="43"/>
      <c r="K204" s="248">
        <f t="shared" si="13"/>
        <v>0</v>
      </c>
      <c r="L204" s="248">
        <v>0</v>
      </c>
      <c r="M204" s="248"/>
      <c r="N204" s="248">
        <v>0</v>
      </c>
      <c r="O204" s="248"/>
      <c r="R204" s="268"/>
    </row>
    <row r="205" spans="1:18" ht="38.25">
      <c r="A205" s="291">
        <v>650</v>
      </c>
      <c r="B205" s="294">
        <v>100</v>
      </c>
      <c r="C205" s="294">
        <v>0</v>
      </c>
      <c r="D205" s="294">
        <v>0</v>
      </c>
      <c r="E205" s="294">
        <v>0</v>
      </c>
      <c r="F205" s="294">
        <v>0</v>
      </c>
      <c r="G205" s="454" t="s">
        <v>3410</v>
      </c>
      <c r="H205" s="45" t="s">
        <v>2112</v>
      </c>
      <c r="I205" s="43" t="s">
        <v>424</v>
      </c>
      <c r="J205" s="43"/>
      <c r="K205" s="245">
        <f t="shared" si="13"/>
        <v>1657734.1</v>
      </c>
      <c r="L205" s="245">
        <v>1657734.1</v>
      </c>
      <c r="M205" s="245"/>
      <c r="N205" s="245">
        <v>1657734.1</v>
      </c>
      <c r="O205" s="245">
        <f>+K205-N205</f>
        <v>0</v>
      </c>
      <c r="R205" s="268"/>
    </row>
    <row r="206" spans="1:18" ht="25.5">
      <c r="A206" s="291">
        <v>650</v>
      </c>
      <c r="B206" s="294">
        <v>200</v>
      </c>
      <c r="C206" s="294">
        <v>0</v>
      </c>
      <c r="D206" s="294">
        <v>0</v>
      </c>
      <c r="E206" s="294">
        <v>0</v>
      </c>
      <c r="F206" s="294">
        <v>0</v>
      </c>
      <c r="G206" s="454" t="s">
        <v>3411</v>
      </c>
      <c r="H206" s="45" t="s">
        <v>425</v>
      </c>
      <c r="I206" s="43" t="s">
        <v>426</v>
      </c>
      <c r="J206" s="43"/>
      <c r="K206" s="245">
        <f t="shared" si="13"/>
        <v>14614.1</v>
      </c>
      <c r="L206" s="245">
        <v>14614.1</v>
      </c>
      <c r="M206" s="245"/>
      <c r="N206" s="245">
        <v>14614.1</v>
      </c>
      <c r="O206" s="245">
        <f>+K206-N206</f>
        <v>0</v>
      </c>
      <c r="R206" s="268"/>
    </row>
    <row r="207" spans="1:18" ht="25.5">
      <c r="A207" s="291">
        <v>650</v>
      </c>
      <c r="B207" s="294">
        <v>300</v>
      </c>
      <c r="C207" s="294">
        <v>0</v>
      </c>
      <c r="D207" s="294">
        <v>0</v>
      </c>
      <c r="E207" s="294">
        <v>0</v>
      </c>
      <c r="F207" s="294">
        <v>0</v>
      </c>
      <c r="G207" s="454" t="s">
        <v>3412</v>
      </c>
      <c r="H207" s="45" t="s">
        <v>427</v>
      </c>
      <c r="I207" s="43" t="s">
        <v>428</v>
      </c>
      <c r="J207" s="43"/>
      <c r="K207" s="245">
        <f t="shared" si="13"/>
        <v>0</v>
      </c>
      <c r="L207" s="245">
        <v>0</v>
      </c>
      <c r="M207" s="245"/>
      <c r="N207" s="245">
        <v>0</v>
      </c>
      <c r="O207" s="245">
        <f>+K207-N207</f>
        <v>0</v>
      </c>
      <c r="R207" s="268"/>
    </row>
    <row r="208" spans="1:18">
      <c r="A208" s="289">
        <v>660</v>
      </c>
      <c r="B208" s="290">
        <v>0</v>
      </c>
      <c r="C208" s="290">
        <v>0</v>
      </c>
      <c r="D208" s="290">
        <v>0</v>
      </c>
      <c r="E208" s="290">
        <v>0</v>
      </c>
      <c r="F208" s="290">
        <v>0</v>
      </c>
      <c r="G208" s="451">
        <v>660</v>
      </c>
      <c r="H208" s="40" t="s">
        <v>429</v>
      </c>
      <c r="I208" s="41" t="s">
        <v>430</v>
      </c>
      <c r="J208" s="43"/>
      <c r="K208" s="248">
        <f t="shared" si="13"/>
        <v>0</v>
      </c>
      <c r="L208" s="248">
        <v>0</v>
      </c>
      <c r="M208" s="248"/>
      <c r="N208" s="248">
        <v>0</v>
      </c>
      <c r="O208" s="248"/>
      <c r="R208" s="268"/>
    </row>
    <row r="209" spans="1:18" ht="25.5">
      <c r="A209" s="291">
        <v>660</v>
      </c>
      <c r="B209" s="294">
        <v>100</v>
      </c>
      <c r="C209" s="294">
        <v>0</v>
      </c>
      <c r="D209" s="294">
        <v>0</v>
      </c>
      <c r="E209" s="294">
        <v>0</v>
      </c>
      <c r="F209" s="294">
        <v>0</v>
      </c>
      <c r="G209" s="454" t="s">
        <v>3413</v>
      </c>
      <c r="H209" s="45" t="s">
        <v>431</v>
      </c>
      <c r="I209" s="43" t="s">
        <v>432</v>
      </c>
      <c r="J209" s="43"/>
      <c r="K209" s="245">
        <f t="shared" si="13"/>
        <v>681342</v>
      </c>
      <c r="L209" s="245">
        <v>681342</v>
      </c>
      <c r="M209" s="245"/>
      <c r="N209" s="245">
        <v>681342</v>
      </c>
      <c r="O209" s="245">
        <f t="shared" ref="O209:O215" si="14">+K209-N209</f>
        <v>0</v>
      </c>
      <c r="R209" s="268"/>
    </row>
    <row r="210" spans="1:18" ht="25.5">
      <c r="A210" s="291">
        <v>660</v>
      </c>
      <c r="B210" s="294">
        <v>200</v>
      </c>
      <c r="C210" s="294">
        <v>0</v>
      </c>
      <c r="D210" s="294">
        <v>0</v>
      </c>
      <c r="E210" s="294">
        <v>0</v>
      </c>
      <c r="F210" s="294">
        <v>0</v>
      </c>
      <c r="G210" s="454" t="s">
        <v>3414</v>
      </c>
      <c r="H210" s="45" t="s">
        <v>433</v>
      </c>
      <c r="I210" s="43" t="s">
        <v>434</v>
      </c>
      <c r="J210" s="43"/>
      <c r="K210" s="245">
        <f t="shared" si="13"/>
        <v>740773</v>
      </c>
      <c r="L210" s="245">
        <v>740773</v>
      </c>
      <c r="M210" s="245"/>
      <c r="N210" s="245">
        <v>740773</v>
      </c>
      <c r="O210" s="245">
        <f t="shared" si="14"/>
        <v>0</v>
      </c>
      <c r="R210" s="268"/>
    </row>
    <row r="211" spans="1:18" ht="25.5">
      <c r="A211" s="291">
        <v>660</v>
      </c>
      <c r="B211" s="294">
        <v>300</v>
      </c>
      <c r="C211" s="294">
        <v>0</v>
      </c>
      <c r="D211" s="294">
        <v>0</v>
      </c>
      <c r="E211" s="294">
        <v>0</v>
      </c>
      <c r="F211" s="294">
        <v>0</v>
      </c>
      <c r="G211" s="454" t="s">
        <v>3415</v>
      </c>
      <c r="H211" s="45" t="s">
        <v>435</v>
      </c>
      <c r="I211" s="43" t="s">
        <v>436</v>
      </c>
      <c r="J211" s="43"/>
      <c r="K211" s="245">
        <f t="shared" si="13"/>
        <v>0</v>
      </c>
      <c r="L211" s="245">
        <v>0</v>
      </c>
      <c r="M211" s="245"/>
      <c r="N211" s="245">
        <v>0</v>
      </c>
      <c r="O211" s="245">
        <f t="shared" si="14"/>
        <v>0</v>
      </c>
      <c r="R211" s="268"/>
    </row>
    <row r="212" spans="1:18" ht="25.5">
      <c r="A212" s="291">
        <v>660</v>
      </c>
      <c r="B212" s="294">
        <v>400</v>
      </c>
      <c r="C212" s="294">
        <v>0</v>
      </c>
      <c r="D212" s="294">
        <v>0</v>
      </c>
      <c r="E212" s="294">
        <v>0</v>
      </c>
      <c r="F212" s="294">
        <v>0</v>
      </c>
      <c r="G212" s="454" t="s">
        <v>3416</v>
      </c>
      <c r="H212" s="45" t="s">
        <v>437</v>
      </c>
      <c r="I212" s="43" t="s">
        <v>438</v>
      </c>
      <c r="J212" s="43"/>
      <c r="K212" s="245">
        <f t="shared" si="13"/>
        <v>0</v>
      </c>
      <c r="L212" s="245">
        <v>0</v>
      </c>
      <c r="M212" s="245"/>
      <c r="N212" s="245">
        <v>0</v>
      </c>
      <c r="O212" s="245">
        <f t="shared" si="14"/>
        <v>0</v>
      </c>
      <c r="R212" s="268"/>
    </row>
    <row r="213" spans="1:18" ht="25.5">
      <c r="A213" s="291">
        <v>660</v>
      </c>
      <c r="B213" s="294">
        <v>500</v>
      </c>
      <c r="C213" s="294">
        <v>0</v>
      </c>
      <c r="D213" s="294">
        <v>0</v>
      </c>
      <c r="E213" s="294">
        <v>0</v>
      </c>
      <c r="F213" s="294">
        <v>0</v>
      </c>
      <c r="G213" s="454" t="s">
        <v>3417</v>
      </c>
      <c r="H213" s="45" t="s">
        <v>439</v>
      </c>
      <c r="I213" s="43" t="s">
        <v>440</v>
      </c>
      <c r="J213" s="43"/>
      <c r="K213" s="245">
        <f t="shared" si="13"/>
        <v>0</v>
      </c>
      <c r="L213" s="245">
        <v>0</v>
      </c>
      <c r="M213" s="245"/>
      <c r="N213" s="245">
        <v>0</v>
      </c>
      <c r="O213" s="245">
        <f t="shared" si="14"/>
        <v>0</v>
      </c>
      <c r="R213" s="268"/>
    </row>
    <row r="214" spans="1:18" ht="25.5">
      <c r="A214" s="291">
        <v>660</v>
      </c>
      <c r="B214" s="294">
        <v>600</v>
      </c>
      <c r="C214" s="294">
        <v>0</v>
      </c>
      <c r="D214" s="294">
        <v>0</v>
      </c>
      <c r="E214" s="294">
        <v>0</v>
      </c>
      <c r="F214" s="294">
        <v>0</v>
      </c>
      <c r="G214" s="454" t="s">
        <v>3418</v>
      </c>
      <c r="H214" s="45" t="s">
        <v>441</v>
      </c>
      <c r="I214" s="43" t="s">
        <v>442</v>
      </c>
      <c r="J214" s="43"/>
      <c r="K214" s="245">
        <f t="shared" si="13"/>
        <v>630737</v>
      </c>
      <c r="L214" s="245">
        <v>630737</v>
      </c>
      <c r="M214" s="245"/>
      <c r="N214" s="245">
        <v>630737</v>
      </c>
      <c r="O214" s="245">
        <f t="shared" si="14"/>
        <v>0</v>
      </c>
      <c r="R214" s="268"/>
    </row>
    <row r="215" spans="1:18" ht="25.5">
      <c r="A215" s="297">
        <v>670</v>
      </c>
      <c r="B215" s="298">
        <v>0</v>
      </c>
      <c r="C215" s="298">
        <v>0</v>
      </c>
      <c r="D215" s="298">
        <v>0</v>
      </c>
      <c r="E215" s="298">
        <v>0</v>
      </c>
      <c r="F215" s="298">
        <v>0</v>
      </c>
      <c r="G215" s="456" t="s">
        <v>3419</v>
      </c>
      <c r="H215" s="56" t="s">
        <v>30</v>
      </c>
      <c r="I215" s="164" t="s">
        <v>443</v>
      </c>
      <c r="J215" s="43"/>
      <c r="K215" s="252">
        <f t="shared" si="13"/>
        <v>0</v>
      </c>
      <c r="L215" s="252">
        <v>0</v>
      </c>
      <c r="M215" s="252"/>
      <c r="N215" s="252">
        <v>0</v>
      </c>
      <c r="O215" s="252">
        <f t="shared" si="14"/>
        <v>0</v>
      </c>
      <c r="R215" s="268"/>
    </row>
    <row r="216" spans="1:18">
      <c r="A216" s="289">
        <v>680</v>
      </c>
      <c r="B216" s="290">
        <v>0</v>
      </c>
      <c r="C216" s="290">
        <v>0</v>
      </c>
      <c r="D216" s="290">
        <v>0</v>
      </c>
      <c r="E216" s="290">
        <v>0</v>
      </c>
      <c r="F216" s="290">
        <v>0</v>
      </c>
      <c r="G216" s="451">
        <v>680</v>
      </c>
      <c r="H216" s="40" t="s">
        <v>31</v>
      </c>
      <c r="I216" s="41" t="s">
        <v>444</v>
      </c>
      <c r="J216" s="43"/>
      <c r="K216" s="248">
        <f t="shared" si="13"/>
        <v>0</v>
      </c>
      <c r="L216" s="248">
        <v>0</v>
      </c>
      <c r="M216" s="248"/>
      <c r="N216" s="248">
        <v>0</v>
      </c>
      <c r="O216" s="248"/>
      <c r="R216" s="268"/>
    </row>
    <row r="217" spans="1:18">
      <c r="A217" s="291">
        <v>680</v>
      </c>
      <c r="B217" s="292">
        <v>100</v>
      </c>
      <c r="C217" s="292">
        <v>0</v>
      </c>
      <c r="D217" s="292">
        <v>0</v>
      </c>
      <c r="E217" s="292">
        <v>0</v>
      </c>
      <c r="F217" s="292">
        <v>0</v>
      </c>
      <c r="G217" s="452" t="s">
        <v>3420</v>
      </c>
      <c r="H217" s="42" t="s">
        <v>445</v>
      </c>
      <c r="I217" s="43" t="s">
        <v>446</v>
      </c>
      <c r="J217" s="43"/>
      <c r="K217" s="246">
        <f t="shared" si="13"/>
        <v>0</v>
      </c>
      <c r="L217" s="246">
        <v>0</v>
      </c>
      <c r="M217" s="246"/>
      <c r="N217" s="246">
        <v>0</v>
      </c>
      <c r="O217" s="246"/>
      <c r="R217" s="268"/>
    </row>
    <row r="218" spans="1:18">
      <c r="A218" s="291">
        <v>680</v>
      </c>
      <c r="B218" s="292">
        <v>100</v>
      </c>
      <c r="C218" s="293">
        <v>100</v>
      </c>
      <c r="D218" s="293">
        <v>0</v>
      </c>
      <c r="E218" s="293">
        <v>0</v>
      </c>
      <c r="F218" s="293">
        <v>0</v>
      </c>
      <c r="G218" s="453" t="s">
        <v>3421</v>
      </c>
      <c r="H218" s="45" t="s">
        <v>447</v>
      </c>
      <c r="I218" s="47"/>
      <c r="J218" s="43"/>
      <c r="K218" s="245">
        <f t="shared" si="13"/>
        <v>0</v>
      </c>
      <c r="L218" s="245">
        <v>0</v>
      </c>
      <c r="M218" s="245"/>
      <c r="N218" s="245">
        <v>0</v>
      </c>
      <c r="O218" s="245">
        <f>+K218-N218</f>
        <v>0</v>
      </c>
      <c r="R218" s="268"/>
    </row>
    <row r="219" spans="1:18" ht="25.5">
      <c r="A219" s="291">
        <v>680</v>
      </c>
      <c r="B219" s="292">
        <v>100</v>
      </c>
      <c r="C219" s="293">
        <v>200</v>
      </c>
      <c r="D219" s="293">
        <v>0</v>
      </c>
      <c r="E219" s="293">
        <v>0</v>
      </c>
      <c r="F219" s="293">
        <v>0</v>
      </c>
      <c r="G219" s="453" t="s">
        <v>3422</v>
      </c>
      <c r="H219" s="45" t="s">
        <v>448</v>
      </c>
      <c r="I219" s="47"/>
      <c r="J219" s="43"/>
      <c r="K219" s="245">
        <f t="shared" si="13"/>
        <v>0</v>
      </c>
      <c r="L219" s="245">
        <v>0</v>
      </c>
      <c r="M219" s="245"/>
      <c r="N219" s="245">
        <v>0</v>
      </c>
      <c r="O219" s="245">
        <f>+K219-N219</f>
        <v>0</v>
      </c>
      <c r="R219" s="268"/>
    </row>
    <row r="220" spans="1:18">
      <c r="A220" s="291">
        <v>680</v>
      </c>
      <c r="B220" s="292">
        <v>100</v>
      </c>
      <c r="C220" s="293">
        <v>900</v>
      </c>
      <c r="D220" s="293">
        <v>0</v>
      </c>
      <c r="E220" s="293">
        <v>0</v>
      </c>
      <c r="F220" s="293">
        <v>0</v>
      </c>
      <c r="G220" s="453" t="s">
        <v>3423</v>
      </c>
      <c r="H220" s="45" t="s">
        <v>449</v>
      </c>
      <c r="I220" s="47"/>
      <c r="J220" s="43"/>
      <c r="K220" s="245">
        <f t="shared" si="13"/>
        <v>0</v>
      </c>
      <c r="L220" s="245">
        <v>0</v>
      </c>
      <c r="M220" s="245"/>
      <c r="N220" s="245">
        <v>0</v>
      </c>
      <c r="O220" s="245">
        <f>+K220-N220</f>
        <v>0</v>
      </c>
      <c r="R220" s="268"/>
    </row>
    <row r="221" spans="1:18">
      <c r="A221" s="291">
        <v>680</v>
      </c>
      <c r="B221" s="292">
        <v>200</v>
      </c>
      <c r="C221" s="292">
        <v>0</v>
      </c>
      <c r="D221" s="292">
        <v>0</v>
      </c>
      <c r="E221" s="292">
        <v>0</v>
      </c>
      <c r="F221" s="292">
        <v>0</v>
      </c>
      <c r="G221" s="452" t="s">
        <v>3424</v>
      </c>
      <c r="H221" s="42" t="s">
        <v>450</v>
      </c>
      <c r="I221" s="43" t="s">
        <v>451</v>
      </c>
      <c r="J221" s="43"/>
      <c r="K221" s="246">
        <f t="shared" si="13"/>
        <v>0</v>
      </c>
      <c r="L221" s="246">
        <v>0</v>
      </c>
      <c r="M221" s="246"/>
      <c r="N221" s="246">
        <v>0</v>
      </c>
      <c r="O221" s="246"/>
      <c r="R221" s="268"/>
    </row>
    <row r="222" spans="1:18">
      <c r="A222" s="291">
        <v>680</v>
      </c>
      <c r="B222" s="292">
        <v>200</v>
      </c>
      <c r="C222" s="293">
        <v>100</v>
      </c>
      <c r="D222" s="293">
        <v>0</v>
      </c>
      <c r="E222" s="293">
        <v>0</v>
      </c>
      <c r="F222" s="293">
        <v>0</v>
      </c>
      <c r="G222" s="453" t="s">
        <v>3425</v>
      </c>
      <c r="H222" s="45" t="s">
        <v>452</v>
      </c>
      <c r="I222" s="47"/>
      <c r="J222" s="43"/>
      <c r="K222" s="245">
        <f t="shared" si="13"/>
        <v>0</v>
      </c>
      <c r="L222" s="245">
        <v>0</v>
      </c>
      <c r="M222" s="245"/>
      <c r="N222" s="245">
        <v>0</v>
      </c>
      <c r="O222" s="245">
        <f>+K222-N222</f>
        <v>0</v>
      </c>
      <c r="R222" s="268"/>
    </row>
    <row r="223" spans="1:18">
      <c r="A223" s="291">
        <v>680</v>
      </c>
      <c r="B223" s="292">
        <v>200</v>
      </c>
      <c r="C223" s="293">
        <v>200</v>
      </c>
      <c r="D223" s="293">
        <v>0</v>
      </c>
      <c r="E223" s="293">
        <v>0</v>
      </c>
      <c r="F223" s="293">
        <v>0</v>
      </c>
      <c r="G223" s="453" t="s">
        <v>3426</v>
      </c>
      <c r="H223" s="45" t="s">
        <v>453</v>
      </c>
      <c r="I223" s="47"/>
      <c r="J223" s="43"/>
      <c r="K223" s="245">
        <f t="shared" si="13"/>
        <v>0</v>
      </c>
      <c r="L223" s="245">
        <v>0</v>
      </c>
      <c r="M223" s="245"/>
      <c r="N223" s="245">
        <v>1273.02</v>
      </c>
      <c r="O223" s="245">
        <f>+K223-N223</f>
        <v>-1273.02</v>
      </c>
      <c r="R223" s="268"/>
    </row>
    <row r="224" spans="1:18" ht="25.5">
      <c r="A224" s="291">
        <v>680</v>
      </c>
      <c r="B224" s="292">
        <v>200</v>
      </c>
      <c r="C224" s="293">
        <v>900</v>
      </c>
      <c r="D224" s="293">
        <v>0</v>
      </c>
      <c r="E224" s="293">
        <v>0</v>
      </c>
      <c r="F224" s="293">
        <v>0</v>
      </c>
      <c r="G224" s="453" t="s">
        <v>3427</v>
      </c>
      <c r="H224" s="45" t="s">
        <v>454</v>
      </c>
      <c r="I224" s="47"/>
      <c r="J224" s="43"/>
      <c r="K224" s="245">
        <f t="shared" si="13"/>
        <v>0</v>
      </c>
      <c r="L224" s="245">
        <v>0</v>
      </c>
      <c r="M224" s="245"/>
      <c r="N224" s="245">
        <v>0</v>
      </c>
      <c r="O224" s="245">
        <f>+K224-N224</f>
        <v>0</v>
      </c>
      <c r="R224" s="268"/>
    </row>
    <row r="225" spans="1:18">
      <c r="A225" s="291">
        <v>680</v>
      </c>
      <c r="B225" s="299">
        <v>300</v>
      </c>
      <c r="C225" s="292">
        <v>0</v>
      </c>
      <c r="D225" s="292">
        <v>0</v>
      </c>
      <c r="E225" s="292">
        <v>0</v>
      </c>
      <c r="F225" s="292">
        <v>0</v>
      </c>
      <c r="G225" s="457" t="s">
        <v>3428</v>
      </c>
      <c r="H225" s="48" t="s">
        <v>455</v>
      </c>
      <c r="I225" s="43" t="s">
        <v>456</v>
      </c>
      <c r="J225" s="43"/>
      <c r="K225" s="246">
        <f t="shared" si="13"/>
        <v>0</v>
      </c>
      <c r="L225" s="246">
        <v>0</v>
      </c>
      <c r="M225" s="246"/>
      <c r="N225" s="246">
        <v>0</v>
      </c>
      <c r="O225" s="246"/>
      <c r="R225" s="268"/>
    </row>
    <row r="226" spans="1:18" ht="25.5">
      <c r="A226" s="291">
        <v>680</v>
      </c>
      <c r="B226" s="299">
        <v>300</v>
      </c>
      <c r="C226" s="293">
        <v>100</v>
      </c>
      <c r="D226" s="293">
        <v>0</v>
      </c>
      <c r="E226" s="293">
        <v>0</v>
      </c>
      <c r="F226" s="293">
        <v>0</v>
      </c>
      <c r="G226" s="453" t="s">
        <v>3429</v>
      </c>
      <c r="H226" s="45" t="s">
        <v>457</v>
      </c>
      <c r="I226" s="47"/>
      <c r="J226" s="43"/>
      <c r="K226" s="245">
        <f t="shared" si="13"/>
        <v>0</v>
      </c>
      <c r="L226" s="245">
        <v>0</v>
      </c>
      <c r="M226" s="245"/>
      <c r="N226" s="245">
        <v>0</v>
      </c>
      <c r="O226" s="245">
        <f>+K226-N226</f>
        <v>0</v>
      </c>
      <c r="R226" s="268"/>
    </row>
    <row r="227" spans="1:18">
      <c r="A227" s="291">
        <v>680</v>
      </c>
      <c r="B227" s="299">
        <v>300</v>
      </c>
      <c r="C227" s="293">
        <v>200</v>
      </c>
      <c r="D227" s="293">
        <v>0</v>
      </c>
      <c r="E227" s="293">
        <v>0</v>
      </c>
      <c r="F227" s="293">
        <v>0</v>
      </c>
      <c r="G227" s="453" t="s">
        <v>3430</v>
      </c>
      <c r="H227" s="45" t="s">
        <v>458</v>
      </c>
      <c r="I227" s="47"/>
      <c r="J227" s="43"/>
      <c r="K227" s="245">
        <f t="shared" si="13"/>
        <v>0</v>
      </c>
      <c r="L227" s="245">
        <v>0</v>
      </c>
      <c r="M227" s="245"/>
      <c r="N227" s="245">
        <v>0</v>
      </c>
      <c r="O227" s="245">
        <f>+K227-N227</f>
        <v>0</v>
      </c>
      <c r="R227" s="268"/>
    </row>
    <row r="228" spans="1:18">
      <c r="A228" s="291">
        <v>680</v>
      </c>
      <c r="B228" s="292">
        <v>300</v>
      </c>
      <c r="C228" s="293">
        <v>900</v>
      </c>
      <c r="D228" s="293">
        <v>0</v>
      </c>
      <c r="E228" s="293">
        <v>0</v>
      </c>
      <c r="F228" s="293">
        <v>0</v>
      </c>
      <c r="G228" s="453" t="s">
        <v>3431</v>
      </c>
      <c r="H228" s="45" t="s">
        <v>455</v>
      </c>
      <c r="I228" s="47"/>
      <c r="J228" s="43"/>
      <c r="K228" s="245">
        <f t="shared" si="13"/>
        <v>207068</v>
      </c>
      <c r="L228" s="245">
        <v>207068</v>
      </c>
      <c r="M228" s="245"/>
      <c r="N228" s="245">
        <v>218200.13</v>
      </c>
      <c r="O228" s="245">
        <f>+K228-N228</f>
        <v>-11132.130000000005</v>
      </c>
      <c r="R228" s="268"/>
    </row>
    <row r="229" spans="1:18">
      <c r="A229" s="289">
        <v>690</v>
      </c>
      <c r="B229" s="290">
        <v>0</v>
      </c>
      <c r="C229" s="290">
        <v>0</v>
      </c>
      <c r="D229" s="290">
        <v>0</v>
      </c>
      <c r="E229" s="290">
        <v>0</v>
      </c>
      <c r="F229" s="290">
        <v>0</v>
      </c>
      <c r="G229" s="451">
        <v>690</v>
      </c>
      <c r="H229" s="40" t="s">
        <v>459</v>
      </c>
      <c r="I229" s="41" t="s">
        <v>460</v>
      </c>
      <c r="J229" s="43"/>
      <c r="K229" s="248">
        <f t="shared" si="13"/>
        <v>0</v>
      </c>
      <c r="L229" s="248">
        <v>0</v>
      </c>
      <c r="M229" s="248"/>
      <c r="N229" s="248">
        <v>0</v>
      </c>
      <c r="O229" s="248"/>
      <c r="R229" s="268"/>
    </row>
    <row r="230" spans="1:18">
      <c r="A230" s="300">
        <v>690</v>
      </c>
      <c r="B230" s="293">
        <v>100</v>
      </c>
      <c r="C230" s="293">
        <v>0</v>
      </c>
      <c r="D230" s="293">
        <v>0</v>
      </c>
      <c r="E230" s="293">
        <v>0</v>
      </c>
      <c r="F230" s="293">
        <v>0</v>
      </c>
      <c r="G230" s="453" t="s">
        <v>3432</v>
      </c>
      <c r="H230" s="45" t="s">
        <v>461</v>
      </c>
      <c r="I230" s="47" t="s">
        <v>462</v>
      </c>
      <c r="J230" s="43"/>
      <c r="K230" s="245">
        <f t="shared" si="13"/>
        <v>0</v>
      </c>
      <c r="L230" s="245">
        <v>0</v>
      </c>
      <c r="M230" s="245"/>
      <c r="N230" s="245">
        <v>0</v>
      </c>
      <c r="O230" s="245">
        <f>+K230-N230</f>
        <v>0</v>
      </c>
      <c r="R230" s="268"/>
    </row>
    <row r="231" spans="1:18">
      <c r="A231" s="300">
        <v>690</v>
      </c>
      <c r="B231" s="296">
        <v>200</v>
      </c>
      <c r="C231" s="296">
        <v>0</v>
      </c>
      <c r="D231" s="296">
        <v>0</v>
      </c>
      <c r="E231" s="296">
        <v>0</v>
      </c>
      <c r="F231" s="296">
        <v>0</v>
      </c>
      <c r="G231" s="455" t="s">
        <v>3433</v>
      </c>
      <c r="H231" s="42" t="s">
        <v>463</v>
      </c>
      <c r="I231" s="47" t="s">
        <v>464</v>
      </c>
      <c r="J231" s="43"/>
      <c r="K231" s="246">
        <f t="shared" si="13"/>
        <v>0</v>
      </c>
      <c r="L231" s="246">
        <v>0</v>
      </c>
      <c r="M231" s="246"/>
      <c r="N231" s="246">
        <v>0</v>
      </c>
      <c r="O231" s="246"/>
      <c r="R231" s="268"/>
    </row>
    <row r="232" spans="1:18">
      <c r="A232" s="300">
        <v>690</v>
      </c>
      <c r="B232" s="296">
        <v>200</v>
      </c>
      <c r="C232" s="293">
        <v>100</v>
      </c>
      <c r="D232" s="293">
        <v>0</v>
      </c>
      <c r="E232" s="293">
        <v>0</v>
      </c>
      <c r="F232" s="293">
        <v>0</v>
      </c>
      <c r="G232" s="453" t="s">
        <v>3434</v>
      </c>
      <c r="H232" s="49" t="s">
        <v>465</v>
      </c>
      <c r="I232" s="47"/>
      <c r="J232" s="43"/>
      <c r="K232" s="245">
        <f t="shared" si="13"/>
        <v>0</v>
      </c>
      <c r="L232" s="245">
        <v>0</v>
      </c>
      <c r="M232" s="245"/>
      <c r="N232" s="245">
        <v>0</v>
      </c>
      <c r="O232" s="245">
        <f>+K232-N232</f>
        <v>0</v>
      </c>
      <c r="R232" s="268"/>
    </row>
    <row r="233" spans="1:18">
      <c r="A233" s="300">
        <v>690</v>
      </c>
      <c r="B233" s="296">
        <v>200</v>
      </c>
      <c r="C233" s="301">
        <v>200</v>
      </c>
      <c r="D233" s="301">
        <v>0</v>
      </c>
      <c r="E233" s="301">
        <v>0</v>
      </c>
      <c r="F233" s="301">
        <v>0</v>
      </c>
      <c r="G233" s="458" t="s">
        <v>3435</v>
      </c>
      <c r="H233" s="50" t="s">
        <v>466</v>
      </c>
      <c r="I233" s="47"/>
      <c r="J233" s="43"/>
      <c r="K233" s="245">
        <f t="shared" si="13"/>
        <v>0</v>
      </c>
      <c r="L233" s="245">
        <v>0</v>
      </c>
      <c r="M233" s="245"/>
      <c r="N233" s="245">
        <v>0</v>
      </c>
      <c r="O233" s="245">
        <f>+K233-N233</f>
        <v>0</v>
      </c>
      <c r="R233" s="268"/>
    </row>
    <row r="234" spans="1:18">
      <c r="A234" s="300">
        <v>690</v>
      </c>
      <c r="B234" s="296">
        <v>300</v>
      </c>
      <c r="C234" s="296">
        <v>0</v>
      </c>
      <c r="D234" s="296">
        <v>0</v>
      </c>
      <c r="E234" s="296">
        <v>0</v>
      </c>
      <c r="F234" s="296">
        <v>0</v>
      </c>
      <c r="G234" s="455" t="s">
        <v>3436</v>
      </c>
      <c r="H234" s="42" t="s">
        <v>467</v>
      </c>
      <c r="I234" s="47" t="s">
        <v>468</v>
      </c>
      <c r="J234" s="43"/>
      <c r="K234" s="246">
        <f t="shared" si="13"/>
        <v>0</v>
      </c>
      <c r="L234" s="246">
        <v>0</v>
      </c>
      <c r="M234" s="246"/>
      <c r="N234" s="246">
        <v>0</v>
      </c>
      <c r="O234" s="246"/>
      <c r="R234" s="268"/>
    </row>
    <row r="235" spans="1:18">
      <c r="A235" s="300">
        <v>690</v>
      </c>
      <c r="B235" s="296">
        <v>300</v>
      </c>
      <c r="C235" s="293">
        <v>100</v>
      </c>
      <c r="D235" s="293">
        <v>0</v>
      </c>
      <c r="E235" s="293">
        <v>0</v>
      </c>
      <c r="F235" s="293">
        <v>0</v>
      </c>
      <c r="G235" s="453" t="s">
        <v>3437</v>
      </c>
      <c r="H235" s="49" t="s">
        <v>469</v>
      </c>
      <c r="I235" s="47"/>
      <c r="J235" s="43"/>
      <c r="K235" s="245">
        <f t="shared" si="13"/>
        <v>0</v>
      </c>
      <c r="L235" s="245">
        <v>0</v>
      </c>
      <c r="M235" s="245"/>
      <c r="N235" s="245">
        <v>0</v>
      </c>
      <c r="O235" s="245">
        <f>+K235-N235</f>
        <v>0</v>
      </c>
      <c r="R235" s="268"/>
    </row>
    <row r="236" spans="1:18">
      <c r="A236" s="300">
        <v>690</v>
      </c>
      <c r="B236" s="296">
        <v>300</v>
      </c>
      <c r="C236" s="293">
        <v>200</v>
      </c>
      <c r="D236" s="293">
        <v>0</v>
      </c>
      <c r="E236" s="293">
        <v>0</v>
      </c>
      <c r="F236" s="293">
        <v>0</v>
      </c>
      <c r="G236" s="453" t="s">
        <v>3438</v>
      </c>
      <c r="H236" s="49" t="s">
        <v>470</v>
      </c>
      <c r="I236" s="47"/>
      <c r="J236" s="43"/>
      <c r="K236" s="245">
        <f t="shared" si="13"/>
        <v>0</v>
      </c>
      <c r="L236" s="245">
        <v>0</v>
      </c>
      <c r="M236" s="245"/>
      <c r="N236" s="245">
        <v>0</v>
      </c>
      <c r="O236" s="245">
        <f>+K236-N236</f>
        <v>0</v>
      </c>
      <c r="R236" s="268"/>
    </row>
    <row r="237" spans="1:18">
      <c r="A237" s="302">
        <v>690</v>
      </c>
      <c r="B237" s="303">
        <v>300</v>
      </c>
      <c r="C237" s="301">
        <v>900</v>
      </c>
      <c r="D237" s="301">
        <v>0</v>
      </c>
      <c r="E237" s="301">
        <v>0</v>
      </c>
      <c r="F237" s="301">
        <v>0</v>
      </c>
      <c r="G237" s="458" t="s">
        <v>3439</v>
      </c>
      <c r="H237" s="50" t="s">
        <v>467</v>
      </c>
      <c r="I237" s="47"/>
      <c r="J237" s="43"/>
      <c r="K237" s="245">
        <f t="shared" si="13"/>
        <v>0</v>
      </c>
      <c r="L237" s="245">
        <v>0</v>
      </c>
      <c r="M237" s="245"/>
      <c r="N237" s="245">
        <v>0</v>
      </c>
      <c r="O237" s="245">
        <f>+K237-N237</f>
        <v>0</v>
      </c>
      <c r="R237" s="268"/>
    </row>
    <row r="238" spans="1:18">
      <c r="A238" s="304">
        <v>700</v>
      </c>
      <c r="B238" s="305">
        <v>0</v>
      </c>
      <c r="C238" s="305">
        <v>0</v>
      </c>
      <c r="D238" s="305">
        <v>0</v>
      </c>
      <c r="E238" s="305">
        <v>0</v>
      </c>
      <c r="F238" s="305">
        <v>0</v>
      </c>
      <c r="G238" s="459">
        <v>700</v>
      </c>
      <c r="H238" s="40" t="s">
        <v>471</v>
      </c>
      <c r="I238" s="41" t="s">
        <v>472</v>
      </c>
      <c r="J238" s="43"/>
      <c r="K238" s="248">
        <f t="shared" si="13"/>
        <v>0</v>
      </c>
      <c r="L238" s="248">
        <v>0</v>
      </c>
      <c r="M238" s="248"/>
      <c r="N238" s="248">
        <v>0</v>
      </c>
      <c r="O238" s="248"/>
      <c r="R238" s="268"/>
    </row>
    <row r="239" spans="1:18">
      <c r="A239" s="300">
        <v>700</v>
      </c>
      <c r="B239" s="293">
        <v>100</v>
      </c>
      <c r="C239" s="293">
        <v>0</v>
      </c>
      <c r="D239" s="293">
        <v>0</v>
      </c>
      <c r="E239" s="293">
        <v>0</v>
      </c>
      <c r="F239" s="293">
        <v>0</v>
      </c>
      <c r="G239" s="453" t="s">
        <v>3440</v>
      </c>
      <c r="H239" s="45" t="s">
        <v>473</v>
      </c>
      <c r="I239" s="47" t="s">
        <v>474</v>
      </c>
      <c r="J239" s="43"/>
      <c r="K239" s="245">
        <f t="shared" si="13"/>
        <v>0</v>
      </c>
      <c r="L239" s="245">
        <v>0</v>
      </c>
      <c r="M239" s="245"/>
      <c r="N239" s="245">
        <v>0</v>
      </c>
      <c r="O239" s="245">
        <f t="shared" ref="O239:O244" si="15">+K239-N239</f>
        <v>0</v>
      </c>
      <c r="R239" s="268"/>
    </row>
    <row r="240" spans="1:18" ht="25.5">
      <c r="A240" s="300">
        <v>700</v>
      </c>
      <c r="B240" s="293">
        <v>200</v>
      </c>
      <c r="C240" s="293">
        <v>0</v>
      </c>
      <c r="D240" s="293">
        <v>0</v>
      </c>
      <c r="E240" s="293">
        <v>0</v>
      </c>
      <c r="F240" s="293">
        <v>0</v>
      </c>
      <c r="G240" s="453" t="s">
        <v>3441</v>
      </c>
      <c r="H240" s="45" t="s">
        <v>475</v>
      </c>
      <c r="I240" s="47" t="s">
        <v>476</v>
      </c>
      <c r="J240" s="43"/>
      <c r="K240" s="245">
        <f t="shared" si="13"/>
        <v>0</v>
      </c>
      <c r="L240" s="245">
        <v>0</v>
      </c>
      <c r="M240" s="245"/>
      <c r="N240" s="245">
        <v>0</v>
      </c>
      <c r="O240" s="245">
        <f t="shared" si="15"/>
        <v>0</v>
      </c>
      <c r="R240" s="268"/>
    </row>
    <row r="241" spans="1:198" ht="25.5">
      <c r="A241" s="300">
        <v>700</v>
      </c>
      <c r="B241" s="293">
        <v>300</v>
      </c>
      <c r="C241" s="293">
        <v>0</v>
      </c>
      <c r="D241" s="293">
        <v>0</v>
      </c>
      <c r="E241" s="293">
        <v>0</v>
      </c>
      <c r="F241" s="293">
        <v>0</v>
      </c>
      <c r="G241" s="453" t="s">
        <v>3442</v>
      </c>
      <c r="H241" s="45" t="s">
        <v>477</v>
      </c>
      <c r="I241" s="47" t="s">
        <v>478</v>
      </c>
      <c r="J241" s="43"/>
      <c r="K241" s="245">
        <f t="shared" si="13"/>
        <v>0</v>
      </c>
      <c r="L241" s="245">
        <v>0</v>
      </c>
      <c r="M241" s="245"/>
      <c r="N241" s="245">
        <v>0</v>
      </c>
      <c r="O241" s="245">
        <f t="shared" si="15"/>
        <v>0</v>
      </c>
      <c r="R241" s="268"/>
    </row>
    <row r="242" spans="1:198">
      <c r="A242" s="300">
        <v>700</v>
      </c>
      <c r="B242" s="293">
        <v>400</v>
      </c>
      <c r="C242" s="293">
        <v>0</v>
      </c>
      <c r="D242" s="293">
        <v>0</v>
      </c>
      <c r="E242" s="293">
        <v>0</v>
      </c>
      <c r="F242" s="293">
        <v>0</v>
      </c>
      <c r="G242" s="453" t="s">
        <v>3443</v>
      </c>
      <c r="H242" s="45" t="s">
        <v>479</v>
      </c>
      <c r="I242" s="47" t="s">
        <v>480</v>
      </c>
      <c r="J242" s="43"/>
      <c r="K242" s="245">
        <f t="shared" si="13"/>
        <v>0</v>
      </c>
      <c r="L242" s="245">
        <v>0</v>
      </c>
      <c r="M242" s="245"/>
      <c r="N242" s="245">
        <v>0</v>
      </c>
      <c r="O242" s="245">
        <f t="shared" si="15"/>
        <v>0</v>
      </c>
      <c r="R242" s="268"/>
    </row>
    <row r="243" spans="1:198">
      <c r="A243" s="300">
        <v>700</v>
      </c>
      <c r="B243" s="293">
        <v>500</v>
      </c>
      <c r="C243" s="293">
        <v>0</v>
      </c>
      <c r="D243" s="293">
        <v>0</v>
      </c>
      <c r="E243" s="293">
        <v>0</v>
      </c>
      <c r="F243" s="293">
        <v>0</v>
      </c>
      <c r="G243" s="453" t="s">
        <v>3444</v>
      </c>
      <c r="H243" s="45" t="s">
        <v>481</v>
      </c>
      <c r="I243" s="47" t="s">
        <v>482</v>
      </c>
      <c r="J243" s="43"/>
      <c r="K243" s="245">
        <f t="shared" si="13"/>
        <v>0</v>
      </c>
      <c r="L243" s="245">
        <v>0</v>
      </c>
      <c r="M243" s="245"/>
      <c r="N243" s="245">
        <v>0</v>
      </c>
      <c r="O243" s="245">
        <f t="shared" si="15"/>
        <v>0</v>
      </c>
      <c r="R243" s="268"/>
    </row>
    <row r="244" spans="1:198" ht="25.5">
      <c r="A244" s="297">
        <v>710</v>
      </c>
      <c r="B244" s="298">
        <v>0</v>
      </c>
      <c r="C244" s="298">
        <v>0</v>
      </c>
      <c r="D244" s="298">
        <v>0</v>
      </c>
      <c r="E244" s="298">
        <v>0</v>
      </c>
      <c r="F244" s="298">
        <v>0</v>
      </c>
      <c r="G244" s="456" t="s">
        <v>3445</v>
      </c>
      <c r="H244" s="56" t="s">
        <v>483</v>
      </c>
      <c r="I244" s="164" t="s">
        <v>484</v>
      </c>
      <c r="J244" s="43"/>
      <c r="K244" s="252">
        <f t="shared" si="13"/>
        <v>0</v>
      </c>
      <c r="L244" s="252">
        <v>0</v>
      </c>
      <c r="M244" s="252"/>
      <c r="N244" s="252">
        <v>0</v>
      </c>
      <c r="O244" s="252">
        <f t="shared" si="15"/>
        <v>0</v>
      </c>
      <c r="P244" s="39"/>
      <c r="Q244" s="39"/>
      <c r="R244" s="268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39"/>
      <c r="EX244" s="39"/>
      <c r="EY244" s="39"/>
      <c r="EZ244" s="39"/>
      <c r="FA244" s="39"/>
      <c r="FB244" s="39"/>
      <c r="FC244" s="39"/>
      <c r="FD244" s="39"/>
      <c r="FE244" s="39"/>
      <c r="FF244" s="39"/>
      <c r="FG244" s="39"/>
      <c r="FH244" s="39"/>
      <c r="FI244" s="39"/>
      <c r="FJ244" s="39"/>
      <c r="FK244" s="39"/>
      <c r="FL244" s="39"/>
      <c r="FM244" s="39"/>
      <c r="FN244" s="39"/>
      <c r="FO244" s="39"/>
      <c r="FP244" s="39"/>
      <c r="FQ244" s="39"/>
      <c r="FR244" s="39"/>
      <c r="FS244" s="39"/>
      <c r="FT244" s="39"/>
      <c r="FU244" s="39"/>
      <c r="FV244" s="39"/>
      <c r="FW244" s="39"/>
      <c r="FX244" s="39"/>
      <c r="FY244" s="39"/>
      <c r="FZ244" s="39"/>
      <c r="GA244" s="39"/>
      <c r="GB244" s="39"/>
      <c r="GC244" s="39"/>
      <c r="GD244" s="39"/>
      <c r="GE244" s="39"/>
      <c r="GF244" s="39"/>
      <c r="GG244" s="39"/>
      <c r="GH244" s="39"/>
      <c r="GI244" s="39"/>
      <c r="GJ244" s="39"/>
      <c r="GK244" s="39"/>
      <c r="GL244" s="39"/>
      <c r="GM244" s="39"/>
      <c r="GN244" s="39"/>
      <c r="GO244" s="39"/>
      <c r="GP244" s="39"/>
    </row>
    <row r="245" spans="1:198">
      <c r="A245" s="289">
        <v>720</v>
      </c>
      <c r="B245" s="290">
        <v>0</v>
      </c>
      <c r="C245" s="290">
        <v>0</v>
      </c>
      <c r="D245" s="290">
        <v>0</v>
      </c>
      <c r="E245" s="290">
        <v>0</v>
      </c>
      <c r="F245" s="290">
        <v>0</v>
      </c>
      <c r="G245" s="451">
        <v>720</v>
      </c>
      <c r="H245" s="40" t="s">
        <v>99</v>
      </c>
      <c r="I245" s="41" t="s">
        <v>485</v>
      </c>
      <c r="J245" s="43"/>
      <c r="K245" s="248">
        <f t="shared" si="13"/>
        <v>0</v>
      </c>
      <c r="L245" s="248">
        <v>0</v>
      </c>
      <c r="M245" s="248"/>
      <c r="N245" s="248">
        <v>0</v>
      </c>
      <c r="O245" s="248"/>
      <c r="P245" s="39"/>
      <c r="Q245" s="39"/>
      <c r="R245" s="268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  <c r="GN245" s="39"/>
      <c r="GO245" s="39"/>
      <c r="GP245" s="39"/>
    </row>
    <row r="246" spans="1:198">
      <c r="A246" s="300">
        <v>720</v>
      </c>
      <c r="B246" s="293">
        <v>100</v>
      </c>
      <c r="C246" s="293">
        <v>0</v>
      </c>
      <c r="D246" s="293">
        <v>0</v>
      </c>
      <c r="E246" s="293">
        <v>0</v>
      </c>
      <c r="F246" s="293">
        <v>0</v>
      </c>
      <c r="G246" s="453" t="s">
        <v>3446</v>
      </c>
      <c r="H246" s="45" t="s">
        <v>486</v>
      </c>
      <c r="I246" s="47" t="s">
        <v>487</v>
      </c>
      <c r="J246" s="43"/>
      <c r="K246" s="245">
        <f t="shared" si="13"/>
        <v>0</v>
      </c>
      <c r="L246" s="245">
        <v>0</v>
      </c>
      <c r="M246" s="245"/>
      <c r="N246" s="245">
        <v>0</v>
      </c>
      <c r="O246" s="245">
        <f>+K246-N246</f>
        <v>0</v>
      </c>
      <c r="P246" s="39"/>
      <c r="Q246" s="39"/>
      <c r="R246" s="268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  <c r="GN246" s="39"/>
      <c r="GO246" s="39"/>
      <c r="GP246" s="39"/>
    </row>
    <row r="247" spans="1:198">
      <c r="A247" s="300">
        <v>720</v>
      </c>
      <c r="B247" s="296">
        <v>200</v>
      </c>
      <c r="C247" s="296">
        <v>0</v>
      </c>
      <c r="D247" s="296">
        <v>0</v>
      </c>
      <c r="E247" s="296">
        <v>0</v>
      </c>
      <c r="F247" s="296">
        <v>0</v>
      </c>
      <c r="G247" s="455" t="s">
        <v>3447</v>
      </c>
      <c r="H247" s="42" t="s">
        <v>488</v>
      </c>
      <c r="I247" s="47" t="s">
        <v>489</v>
      </c>
      <c r="J247" s="43"/>
      <c r="K247" s="246">
        <f t="shared" si="13"/>
        <v>0</v>
      </c>
      <c r="L247" s="246">
        <v>0</v>
      </c>
      <c r="M247" s="246"/>
      <c r="N247" s="246">
        <v>0</v>
      </c>
      <c r="O247" s="246"/>
      <c r="P247" s="39"/>
      <c r="Q247" s="39"/>
      <c r="R247" s="268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  <c r="DS247" s="39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39"/>
      <c r="EX247" s="39"/>
      <c r="EY247" s="39"/>
      <c r="EZ247" s="39"/>
      <c r="FA247" s="39"/>
      <c r="FB247" s="39"/>
      <c r="FC247" s="39"/>
      <c r="FD247" s="39"/>
      <c r="FE247" s="39"/>
      <c r="FF247" s="39"/>
      <c r="FG247" s="39"/>
      <c r="FH247" s="39"/>
      <c r="FI247" s="39"/>
      <c r="FJ247" s="39"/>
      <c r="FK247" s="39"/>
      <c r="FL247" s="39"/>
      <c r="FM247" s="39"/>
      <c r="FN247" s="39"/>
      <c r="FO247" s="39"/>
      <c r="FP247" s="39"/>
      <c r="FQ247" s="39"/>
      <c r="FR247" s="39"/>
      <c r="FS247" s="39"/>
      <c r="FT247" s="39"/>
      <c r="FU247" s="39"/>
      <c r="FV247" s="39"/>
      <c r="FW247" s="39"/>
      <c r="FX247" s="39"/>
      <c r="FY247" s="39"/>
      <c r="FZ247" s="39"/>
      <c r="GA247" s="39"/>
      <c r="GB247" s="39"/>
      <c r="GC247" s="39"/>
      <c r="GD247" s="39"/>
      <c r="GE247" s="39"/>
      <c r="GF247" s="39"/>
      <c r="GG247" s="39"/>
      <c r="GH247" s="39"/>
      <c r="GI247" s="39"/>
      <c r="GJ247" s="39"/>
      <c r="GK247" s="39"/>
      <c r="GL247" s="39"/>
      <c r="GM247" s="39"/>
      <c r="GN247" s="39"/>
      <c r="GO247" s="39"/>
      <c r="GP247" s="39"/>
    </row>
    <row r="248" spans="1:198">
      <c r="A248" s="300">
        <v>720</v>
      </c>
      <c r="B248" s="296">
        <v>200</v>
      </c>
      <c r="C248" s="296">
        <v>100</v>
      </c>
      <c r="D248" s="296">
        <v>0</v>
      </c>
      <c r="E248" s="296">
        <v>0</v>
      </c>
      <c r="F248" s="296">
        <v>0</v>
      </c>
      <c r="G248" s="455" t="s">
        <v>3448</v>
      </c>
      <c r="H248" s="42" t="s">
        <v>490</v>
      </c>
      <c r="I248" s="47" t="s">
        <v>491</v>
      </c>
      <c r="J248" s="43"/>
      <c r="K248" s="245">
        <f t="shared" si="13"/>
        <v>0</v>
      </c>
      <c r="L248" s="245">
        <v>0</v>
      </c>
      <c r="M248" s="245"/>
      <c r="N248" s="245">
        <v>18196.61</v>
      </c>
      <c r="O248" s="245">
        <f>+K248-N248</f>
        <v>-18196.61</v>
      </c>
      <c r="P248" s="39"/>
      <c r="Q248" s="39"/>
      <c r="R248" s="268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  <c r="GN248" s="39"/>
      <c r="GO248" s="39"/>
      <c r="GP248" s="39"/>
    </row>
    <row r="249" spans="1:198">
      <c r="A249" s="300">
        <v>720</v>
      </c>
      <c r="B249" s="296">
        <v>200</v>
      </c>
      <c r="C249" s="296">
        <v>200</v>
      </c>
      <c r="D249" s="296">
        <v>0</v>
      </c>
      <c r="E249" s="296">
        <v>0</v>
      </c>
      <c r="F249" s="296">
        <v>0</v>
      </c>
      <c r="G249" s="455" t="s">
        <v>3449</v>
      </c>
      <c r="H249" s="42" t="s">
        <v>492</v>
      </c>
      <c r="I249" s="47" t="s">
        <v>493</v>
      </c>
      <c r="J249" s="43"/>
      <c r="K249" s="246">
        <f t="shared" si="13"/>
        <v>0</v>
      </c>
      <c r="L249" s="246">
        <v>0</v>
      </c>
      <c r="M249" s="246"/>
      <c r="N249" s="246">
        <v>0</v>
      </c>
      <c r="O249" s="246"/>
      <c r="P249" s="39"/>
      <c r="Q249" s="39"/>
      <c r="R249" s="268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  <c r="GN249" s="39"/>
      <c r="GO249" s="39"/>
      <c r="GP249" s="39"/>
    </row>
    <row r="250" spans="1:198">
      <c r="A250" s="300">
        <v>720</v>
      </c>
      <c r="B250" s="296">
        <v>200</v>
      </c>
      <c r="C250" s="296">
        <v>200</v>
      </c>
      <c r="D250" s="293">
        <v>50</v>
      </c>
      <c r="E250" s="296">
        <v>0</v>
      </c>
      <c r="F250" s="296">
        <v>0</v>
      </c>
      <c r="G250" s="455" t="s">
        <v>3450</v>
      </c>
      <c r="H250" s="45" t="s">
        <v>494</v>
      </c>
      <c r="I250" s="47" t="s">
        <v>495</v>
      </c>
      <c r="J250" s="43"/>
      <c r="K250" s="249">
        <f t="shared" si="13"/>
        <v>0</v>
      </c>
      <c r="L250" s="249">
        <v>0</v>
      </c>
      <c r="M250" s="249"/>
      <c r="N250" s="249">
        <v>0</v>
      </c>
      <c r="O250" s="249">
        <f>+K250-N250</f>
        <v>0</v>
      </c>
      <c r="P250" s="39"/>
      <c r="Q250" s="39"/>
      <c r="R250" s="268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  <c r="DS250" s="39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39"/>
      <c r="EX250" s="39"/>
      <c r="EY250" s="39"/>
      <c r="EZ250" s="39"/>
      <c r="FA250" s="39"/>
      <c r="FB250" s="39"/>
      <c r="FC250" s="39"/>
      <c r="FD250" s="39"/>
      <c r="FE250" s="39"/>
      <c r="FF250" s="39"/>
      <c r="FG250" s="39"/>
      <c r="FH250" s="39"/>
      <c r="FI250" s="39"/>
      <c r="FJ250" s="39"/>
      <c r="FK250" s="39"/>
      <c r="FL250" s="39"/>
      <c r="FM250" s="39"/>
      <c r="FN250" s="39"/>
      <c r="FO250" s="39"/>
      <c r="FP250" s="39"/>
      <c r="FQ250" s="39"/>
      <c r="FR250" s="39"/>
      <c r="FS250" s="39"/>
      <c r="FT250" s="39"/>
      <c r="FU250" s="39"/>
      <c r="FV250" s="39"/>
      <c r="FW250" s="39"/>
      <c r="FX250" s="39"/>
      <c r="FY250" s="39"/>
      <c r="FZ250" s="39"/>
      <c r="GA250" s="39"/>
      <c r="GB250" s="39"/>
      <c r="GC250" s="39"/>
      <c r="GD250" s="39"/>
      <c r="GE250" s="39"/>
      <c r="GF250" s="39"/>
      <c r="GG250" s="39"/>
      <c r="GH250" s="39"/>
      <c r="GI250" s="39"/>
      <c r="GJ250" s="39"/>
      <c r="GK250" s="39"/>
      <c r="GL250" s="39"/>
      <c r="GM250" s="39"/>
      <c r="GN250" s="39"/>
      <c r="GO250" s="39"/>
      <c r="GP250" s="39"/>
    </row>
    <row r="251" spans="1:198" ht="25.5">
      <c r="A251" s="300">
        <v>720</v>
      </c>
      <c r="B251" s="296">
        <v>200</v>
      </c>
      <c r="C251" s="296">
        <v>200</v>
      </c>
      <c r="D251" s="293">
        <v>100</v>
      </c>
      <c r="E251" s="293">
        <v>0</v>
      </c>
      <c r="F251" s="293">
        <v>0</v>
      </c>
      <c r="G251" s="453" t="s">
        <v>3451</v>
      </c>
      <c r="H251" s="45" t="s">
        <v>496</v>
      </c>
      <c r="I251" s="47" t="s">
        <v>497</v>
      </c>
      <c r="J251" s="43" t="s">
        <v>1538</v>
      </c>
      <c r="K251" s="245">
        <f t="shared" si="13"/>
        <v>0</v>
      </c>
      <c r="L251" s="245">
        <v>0</v>
      </c>
      <c r="M251" s="245"/>
      <c r="N251" s="245">
        <v>0</v>
      </c>
      <c r="O251" s="245">
        <f>+K251-N251</f>
        <v>0</v>
      </c>
      <c r="P251" s="39"/>
      <c r="Q251" s="39"/>
      <c r="R251" s="268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  <c r="DS251" s="39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39"/>
      <c r="EX251" s="39"/>
      <c r="EY251" s="39"/>
      <c r="EZ251" s="39"/>
      <c r="FA251" s="39"/>
      <c r="FB251" s="39"/>
      <c r="FC251" s="39"/>
      <c r="FD251" s="39"/>
      <c r="FE251" s="39"/>
      <c r="FF251" s="39"/>
      <c r="FG251" s="39"/>
      <c r="FH251" s="39"/>
      <c r="FI251" s="39"/>
      <c r="FJ251" s="39"/>
      <c r="FK251" s="39"/>
      <c r="FL251" s="39"/>
      <c r="FM251" s="39"/>
      <c r="FN251" s="39"/>
      <c r="FO251" s="39"/>
      <c r="FP251" s="39"/>
      <c r="FQ251" s="39"/>
      <c r="FR251" s="39"/>
      <c r="FS251" s="39"/>
      <c r="FT251" s="39"/>
      <c r="FU251" s="39"/>
      <c r="FV251" s="39"/>
      <c r="FW251" s="39"/>
      <c r="FX251" s="39"/>
      <c r="FY251" s="39"/>
      <c r="FZ251" s="39"/>
      <c r="GA251" s="39"/>
      <c r="GB251" s="39"/>
      <c r="GC251" s="39"/>
      <c r="GD251" s="39"/>
      <c r="GE251" s="39"/>
      <c r="GF251" s="39"/>
      <c r="GG251" s="39"/>
      <c r="GH251" s="39"/>
      <c r="GI251" s="39"/>
      <c r="GJ251" s="39"/>
      <c r="GK251" s="39"/>
      <c r="GL251" s="39"/>
      <c r="GM251" s="39"/>
      <c r="GN251" s="39"/>
      <c r="GO251" s="39"/>
      <c r="GP251" s="39"/>
    </row>
    <row r="252" spans="1:198">
      <c r="A252" s="300">
        <v>720</v>
      </c>
      <c r="B252" s="296">
        <v>200</v>
      </c>
      <c r="C252" s="296">
        <v>200</v>
      </c>
      <c r="D252" s="296">
        <v>200</v>
      </c>
      <c r="E252" s="296">
        <v>0</v>
      </c>
      <c r="F252" s="296">
        <v>0</v>
      </c>
      <c r="G252" s="455" t="s">
        <v>3452</v>
      </c>
      <c r="H252" s="42" t="s">
        <v>498</v>
      </c>
      <c r="I252" s="47" t="s">
        <v>499</v>
      </c>
      <c r="J252" s="43"/>
      <c r="K252" s="246">
        <f t="shared" si="13"/>
        <v>0</v>
      </c>
      <c r="L252" s="246">
        <v>0</v>
      </c>
      <c r="M252" s="246"/>
      <c r="N252" s="246">
        <v>0</v>
      </c>
      <c r="O252" s="246"/>
      <c r="R252" s="268"/>
    </row>
    <row r="253" spans="1:198" ht="25.5">
      <c r="A253" s="300">
        <v>720</v>
      </c>
      <c r="B253" s="296">
        <v>200</v>
      </c>
      <c r="C253" s="296">
        <v>200</v>
      </c>
      <c r="D253" s="296">
        <v>200</v>
      </c>
      <c r="E253" s="293">
        <v>10</v>
      </c>
      <c r="F253" s="295">
        <v>0</v>
      </c>
      <c r="G253" s="453" t="s">
        <v>3453</v>
      </c>
      <c r="H253" s="45" t="s">
        <v>500</v>
      </c>
      <c r="I253" s="47" t="s">
        <v>501</v>
      </c>
      <c r="J253" s="43" t="s">
        <v>1583</v>
      </c>
      <c r="K253" s="245">
        <f t="shared" si="13"/>
        <v>0</v>
      </c>
      <c r="L253" s="245">
        <v>0</v>
      </c>
      <c r="M253" s="245"/>
      <c r="N253" s="245">
        <v>0</v>
      </c>
      <c r="O253" s="245">
        <f t="shared" ref="O253:O259" si="16">+K253-N253</f>
        <v>0</v>
      </c>
      <c r="P253" s="39"/>
      <c r="Q253" s="39"/>
      <c r="R253" s="268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  <c r="DS253" s="39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39"/>
      <c r="EX253" s="39"/>
      <c r="EY253" s="39"/>
      <c r="EZ253" s="39"/>
      <c r="FA253" s="39"/>
      <c r="FB253" s="39"/>
      <c r="FC253" s="39"/>
      <c r="FD253" s="39"/>
      <c r="FE253" s="39"/>
      <c r="FF253" s="39"/>
      <c r="FG253" s="39"/>
      <c r="FH253" s="39"/>
      <c r="FI253" s="39"/>
      <c r="FJ253" s="39"/>
      <c r="FK253" s="39"/>
      <c r="FL253" s="39"/>
      <c r="FM253" s="39"/>
      <c r="FN253" s="39"/>
      <c r="FO253" s="39"/>
      <c r="FP253" s="39"/>
      <c r="FQ253" s="39"/>
      <c r="FR253" s="39"/>
      <c r="FS253" s="39"/>
      <c r="FT253" s="39"/>
      <c r="FU253" s="39"/>
      <c r="FV253" s="39"/>
      <c r="FW253" s="39"/>
      <c r="FX253" s="39"/>
      <c r="FY253" s="39"/>
      <c r="FZ253" s="39"/>
      <c r="GA253" s="39"/>
      <c r="GB253" s="39"/>
      <c r="GC253" s="39"/>
      <c r="GD253" s="39"/>
      <c r="GE253" s="39"/>
      <c r="GF253" s="39"/>
      <c r="GG253" s="39"/>
      <c r="GH253" s="39"/>
      <c r="GI253" s="39"/>
      <c r="GJ253" s="39"/>
      <c r="GK253" s="39"/>
      <c r="GL253" s="39"/>
      <c r="GM253" s="39"/>
      <c r="GN253" s="39"/>
      <c r="GO253" s="39"/>
      <c r="GP253" s="39"/>
    </row>
    <row r="254" spans="1:198">
      <c r="A254" s="300">
        <v>720</v>
      </c>
      <c r="B254" s="296">
        <v>200</v>
      </c>
      <c r="C254" s="296">
        <v>200</v>
      </c>
      <c r="D254" s="296">
        <v>200</v>
      </c>
      <c r="E254" s="293">
        <v>20</v>
      </c>
      <c r="F254" s="295">
        <v>0</v>
      </c>
      <c r="G254" s="453" t="s">
        <v>3454</v>
      </c>
      <c r="H254" s="45" t="s">
        <v>502</v>
      </c>
      <c r="I254" s="47" t="s">
        <v>503</v>
      </c>
      <c r="J254" s="43"/>
      <c r="K254" s="245">
        <f t="shared" si="13"/>
        <v>0</v>
      </c>
      <c r="L254" s="245">
        <v>0</v>
      </c>
      <c r="M254" s="245"/>
      <c r="N254" s="245">
        <v>4671.9799999999996</v>
      </c>
      <c r="O254" s="245">
        <f t="shared" si="16"/>
        <v>-4671.9799999999996</v>
      </c>
      <c r="P254" s="39"/>
      <c r="Q254" s="39"/>
      <c r="R254" s="268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  <c r="DS254" s="39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39"/>
      <c r="EX254" s="39"/>
      <c r="EY254" s="39"/>
      <c r="EZ254" s="39"/>
      <c r="FA254" s="39"/>
      <c r="FB254" s="39"/>
      <c r="FC254" s="39"/>
      <c r="FD254" s="39"/>
      <c r="FE254" s="39"/>
      <c r="FF254" s="39"/>
      <c r="FG254" s="39"/>
      <c r="FH254" s="39"/>
      <c r="FI254" s="39"/>
      <c r="FJ254" s="39"/>
      <c r="FK254" s="39"/>
      <c r="FL254" s="39"/>
      <c r="FM254" s="39"/>
      <c r="FN254" s="39"/>
      <c r="FO254" s="39"/>
      <c r="FP254" s="39"/>
      <c r="FQ254" s="39"/>
      <c r="FR254" s="39"/>
      <c r="FS254" s="39"/>
      <c r="FT254" s="39"/>
      <c r="FU254" s="39"/>
      <c r="FV254" s="39"/>
      <c r="FW254" s="39"/>
      <c r="FX254" s="39"/>
      <c r="FY254" s="39"/>
      <c r="FZ254" s="39"/>
      <c r="GA254" s="39"/>
      <c r="GB254" s="39"/>
      <c r="GC254" s="39"/>
      <c r="GD254" s="39"/>
      <c r="GE254" s="39"/>
      <c r="GF254" s="39"/>
      <c r="GG254" s="39"/>
      <c r="GH254" s="39"/>
      <c r="GI254" s="39"/>
      <c r="GJ254" s="39"/>
      <c r="GK254" s="39"/>
      <c r="GL254" s="39"/>
      <c r="GM254" s="39"/>
      <c r="GN254" s="39"/>
      <c r="GO254" s="39"/>
      <c r="GP254" s="39"/>
    </row>
    <row r="255" spans="1:198" ht="25.5">
      <c r="A255" s="300">
        <v>720</v>
      </c>
      <c r="B255" s="296">
        <v>200</v>
      </c>
      <c r="C255" s="296">
        <v>200</v>
      </c>
      <c r="D255" s="296">
        <v>200</v>
      </c>
      <c r="E255" s="293">
        <v>30</v>
      </c>
      <c r="F255" s="295">
        <v>0</v>
      </c>
      <c r="G255" s="453" t="s">
        <v>3455</v>
      </c>
      <c r="H255" s="45" t="s">
        <v>504</v>
      </c>
      <c r="I255" s="47" t="s">
        <v>505</v>
      </c>
      <c r="J255" s="43"/>
      <c r="K255" s="245">
        <f t="shared" si="13"/>
        <v>0</v>
      </c>
      <c r="L255" s="245">
        <v>0</v>
      </c>
      <c r="M255" s="245"/>
      <c r="N255" s="245">
        <v>0</v>
      </c>
      <c r="O255" s="245">
        <f t="shared" si="16"/>
        <v>0</v>
      </c>
      <c r="P255" s="39"/>
      <c r="Q255" s="39"/>
      <c r="R255" s="268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</row>
    <row r="256" spans="1:198" ht="25.5">
      <c r="A256" s="300">
        <v>720</v>
      </c>
      <c r="B256" s="296">
        <v>200</v>
      </c>
      <c r="C256" s="296">
        <v>200</v>
      </c>
      <c r="D256" s="296">
        <v>200</v>
      </c>
      <c r="E256" s="293">
        <v>40</v>
      </c>
      <c r="F256" s="295">
        <v>0</v>
      </c>
      <c r="G256" s="453" t="s">
        <v>3456</v>
      </c>
      <c r="H256" s="45" t="s">
        <v>506</v>
      </c>
      <c r="I256" s="47" t="s">
        <v>507</v>
      </c>
      <c r="J256" s="43"/>
      <c r="K256" s="245">
        <f t="shared" si="13"/>
        <v>0</v>
      </c>
      <c r="L256" s="245">
        <v>0</v>
      </c>
      <c r="M256" s="245"/>
      <c r="N256" s="245">
        <v>0</v>
      </c>
      <c r="O256" s="245">
        <f t="shared" si="16"/>
        <v>0</v>
      </c>
      <c r="P256" s="39"/>
      <c r="Q256" s="39"/>
      <c r="R256" s="268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  <c r="GN256" s="39"/>
      <c r="GO256" s="39"/>
      <c r="GP256" s="39"/>
    </row>
    <row r="257" spans="1:198" ht="25.5">
      <c r="A257" s="300">
        <v>720</v>
      </c>
      <c r="B257" s="296">
        <v>200</v>
      </c>
      <c r="C257" s="296">
        <v>200</v>
      </c>
      <c r="D257" s="296">
        <v>200</v>
      </c>
      <c r="E257" s="293">
        <v>50</v>
      </c>
      <c r="F257" s="295">
        <v>0</v>
      </c>
      <c r="G257" s="453" t="s">
        <v>3457</v>
      </c>
      <c r="H257" s="45" t="s">
        <v>508</v>
      </c>
      <c r="I257" s="47" t="s">
        <v>509</v>
      </c>
      <c r="J257" s="43"/>
      <c r="K257" s="245">
        <f t="shared" si="13"/>
        <v>0</v>
      </c>
      <c r="L257" s="245">
        <v>0</v>
      </c>
      <c r="M257" s="245"/>
      <c r="N257" s="245">
        <v>0</v>
      </c>
      <c r="O257" s="245">
        <f t="shared" si="16"/>
        <v>0</v>
      </c>
      <c r="P257" s="39"/>
      <c r="Q257" s="39"/>
      <c r="R257" s="268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  <c r="GN257" s="39"/>
      <c r="GO257" s="39"/>
      <c r="GP257" s="39"/>
    </row>
    <row r="258" spans="1:198" ht="25.5">
      <c r="A258" s="300">
        <v>720</v>
      </c>
      <c r="B258" s="296">
        <v>200</v>
      </c>
      <c r="C258" s="296">
        <v>200</v>
      </c>
      <c r="D258" s="296">
        <v>200</v>
      </c>
      <c r="E258" s="293">
        <v>60</v>
      </c>
      <c r="F258" s="295">
        <v>0</v>
      </c>
      <c r="G258" s="453" t="s">
        <v>3458</v>
      </c>
      <c r="H258" s="45" t="s">
        <v>510</v>
      </c>
      <c r="I258" s="47" t="s">
        <v>511</v>
      </c>
      <c r="J258" s="43"/>
      <c r="K258" s="245">
        <f t="shared" si="13"/>
        <v>0</v>
      </c>
      <c r="L258" s="245">
        <v>0</v>
      </c>
      <c r="M258" s="245"/>
      <c r="N258" s="245">
        <v>0</v>
      </c>
      <c r="O258" s="245">
        <f t="shared" si="16"/>
        <v>0</v>
      </c>
      <c r="P258" s="39"/>
      <c r="Q258" s="39"/>
      <c r="R258" s="268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39"/>
      <c r="EX258" s="39"/>
      <c r="EY258" s="39"/>
      <c r="EZ258" s="39"/>
      <c r="FA258" s="39"/>
      <c r="FB258" s="39"/>
      <c r="FC258" s="39"/>
      <c r="FD258" s="39"/>
      <c r="FE258" s="39"/>
      <c r="FF258" s="39"/>
      <c r="FG258" s="39"/>
      <c r="FH258" s="39"/>
      <c r="FI258" s="39"/>
      <c r="FJ258" s="39"/>
      <c r="FK258" s="39"/>
      <c r="FL258" s="39"/>
      <c r="FM258" s="39"/>
      <c r="FN258" s="39"/>
      <c r="FO258" s="39"/>
      <c r="FP258" s="39"/>
      <c r="FQ258" s="39"/>
      <c r="FR258" s="39"/>
      <c r="FS258" s="39"/>
      <c r="FT258" s="39"/>
      <c r="FU258" s="39"/>
      <c r="FV258" s="39"/>
      <c r="FW258" s="39"/>
      <c r="FX258" s="39"/>
      <c r="FY258" s="39"/>
      <c r="FZ258" s="39"/>
      <c r="GA258" s="39"/>
      <c r="GB258" s="39"/>
      <c r="GC258" s="39"/>
      <c r="GD258" s="39"/>
      <c r="GE258" s="39"/>
      <c r="GF258" s="39"/>
      <c r="GG258" s="39"/>
      <c r="GH258" s="39"/>
      <c r="GI258" s="39"/>
      <c r="GJ258" s="39"/>
      <c r="GK258" s="39"/>
      <c r="GL258" s="39"/>
      <c r="GM258" s="39"/>
      <c r="GN258" s="39"/>
      <c r="GO258" s="39"/>
      <c r="GP258" s="39"/>
    </row>
    <row r="259" spans="1:198">
      <c r="A259" s="300">
        <v>720</v>
      </c>
      <c r="B259" s="296">
        <v>200</v>
      </c>
      <c r="C259" s="296">
        <v>200</v>
      </c>
      <c r="D259" s="296">
        <v>200</v>
      </c>
      <c r="E259" s="293">
        <v>90</v>
      </c>
      <c r="F259" s="295">
        <v>0</v>
      </c>
      <c r="G259" s="453" t="s">
        <v>3459</v>
      </c>
      <c r="H259" s="45" t="s">
        <v>512</v>
      </c>
      <c r="I259" s="47" t="s">
        <v>513</v>
      </c>
      <c r="J259" s="43"/>
      <c r="K259" s="245">
        <f t="shared" si="13"/>
        <v>0</v>
      </c>
      <c r="L259" s="245">
        <v>0</v>
      </c>
      <c r="M259" s="245"/>
      <c r="N259" s="245">
        <v>26006.799999999999</v>
      </c>
      <c r="O259" s="245">
        <f t="shared" si="16"/>
        <v>-26006.799999999999</v>
      </c>
      <c r="P259" s="39"/>
      <c r="Q259" s="39"/>
      <c r="R259" s="268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  <c r="DS259" s="39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39"/>
      <c r="EX259" s="39"/>
      <c r="EY259" s="39"/>
      <c r="EZ259" s="39"/>
      <c r="FA259" s="39"/>
      <c r="FB259" s="39"/>
      <c r="FC259" s="39"/>
      <c r="FD259" s="39"/>
      <c r="FE259" s="39"/>
      <c r="FF259" s="39"/>
      <c r="FG259" s="39"/>
      <c r="FH259" s="39"/>
      <c r="FI259" s="39"/>
      <c r="FJ259" s="39"/>
      <c r="FK259" s="39"/>
      <c r="FL259" s="39"/>
      <c r="FM259" s="39"/>
      <c r="FN259" s="39"/>
      <c r="FO259" s="39"/>
      <c r="FP259" s="39"/>
      <c r="FQ259" s="39"/>
      <c r="FR259" s="39"/>
      <c r="FS259" s="39"/>
      <c r="FT259" s="39"/>
      <c r="FU259" s="39"/>
      <c r="FV259" s="39"/>
      <c r="FW259" s="39"/>
      <c r="FX259" s="39"/>
      <c r="FY259" s="39"/>
      <c r="FZ259" s="39"/>
      <c r="GA259" s="39"/>
      <c r="GB259" s="39"/>
      <c r="GC259" s="39"/>
      <c r="GD259" s="39"/>
      <c r="GE259" s="39"/>
      <c r="GF259" s="39"/>
      <c r="GG259" s="39"/>
      <c r="GH259" s="39"/>
      <c r="GI259" s="39"/>
      <c r="GJ259" s="39"/>
      <c r="GK259" s="39"/>
      <c r="GL259" s="39"/>
      <c r="GM259" s="39"/>
      <c r="GN259" s="39"/>
      <c r="GO259" s="39"/>
      <c r="GP259" s="39"/>
    </row>
    <row r="260" spans="1:198">
      <c r="A260" s="300">
        <v>720</v>
      </c>
      <c r="B260" s="296">
        <v>200</v>
      </c>
      <c r="C260" s="296">
        <v>300</v>
      </c>
      <c r="D260" s="296">
        <v>0</v>
      </c>
      <c r="E260" s="296">
        <v>0</v>
      </c>
      <c r="F260" s="306">
        <v>0</v>
      </c>
      <c r="G260" s="455" t="s">
        <v>3460</v>
      </c>
      <c r="H260" s="42" t="s">
        <v>514</v>
      </c>
      <c r="I260" s="47"/>
      <c r="J260" s="43"/>
      <c r="K260" s="246">
        <f t="shared" si="13"/>
        <v>0</v>
      </c>
      <c r="L260" s="246">
        <v>0</v>
      </c>
      <c r="M260" s="246"/>
      <c r="N260" s="246">
        <v>0</v>
      </c>
      <c r="O260" s="246"/>
      <c r="P260" s="39"/>
      <c r="Q260" s="39"/>
      <c r="R260" s="268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  <c r="GN260" s="39"/>
      <c r="GO260" s="39"/>
      <c r="GP260" s="39"/>
    </row>
    <row r="261" spans="1:198" ht="25.5">
      <c r="A261" s="300">
        <v>720</v>
      </c>
      <c r="B261" s="296">
        <v>200</v>
      </c>
      <c r="C261" s="296">
        <v>300</v>
      </c>
      <c r="D261" s="293">
        <v>100</v>
      </c>
      <c r="E261" s="293">
        <v>0</v>
      </c>
      <c r="F261" s="293">
        <v>0</v>
      </c>
      <c r="G261" s="453" t="s">
        <v>3461</v>
      </c>
      <c r="H261" s="45" t="s">
        <v>515</v>
      </c>
      <c r="I261" s="47" t="s">
        <v>516</v>
      </c>
      <c r="J261" s="43" t="s">
        <v>1538</v>
      </c>
      <c r="K261" s="245">
        <f t="shared" si="13"/>
        <v>0</v>
      </c>
      <c r="L261" s="245">
        <v>0</v>
      </c>
      <c r="M261" s="245"/>
      <c r="N261" s="503"/>
      <c r="O261" s="245">
        <f>+K261-N261</f>
        <v>0</v>
      </c>
      <c r="P261" s="39"/>
      <c r="Q261" s="39"/>
      <c r="R261" s="268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  <c r="DS261" s="39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39"/>
      <c r="EX261" s="39"/>
      <c r="EY261" s="39"/>
      <c r="EZ261" s="39"/>
      <c r="FA261" s="39"/>
      <c r="FB261" s="39"/>
      <c r="FC261" s="39"/>
      <c r="FD261" s="39"/>
      <c r="FE261" s="39"/>
      <c r="FF261" s="39"/>
      <c r="FG261" s="39"/>
      <c r="FH261" s="39"/>
      <c r="FI261" s="39"/>
      <c r="FJ261" s="39"/>
      <c r="FK261" s="39"/>
      <c r="FL261" s="39"/>
      <c r="FM261" s="39"/>
      <c r="FN261" s="39"/>
      <c r="FO261" s="39"/>
      <c r="FP261" s="39"/>
      <c r="FQ261" s="39"/>
      <c r="FR261" s="39"/>
      <c r="FS261" s="39"/>
      <c r="FT261" s="39"/>
      <c r="FU261" s="39"/>
      <c r="FV261" s="39"/>
      <c r="FW261" s="39"/>
      <c r="FX261" s="39"/>
      <c r="FY261" s="39"/>
      <c r="FZ261" s="39"/>
      <c r="GA261" s="39"/>
      <c r="GB261" s="39"/>
      <c r="GC261" s="39"/>
      <c r="GD261" s="39"/>
      <c r="GE261" s="39"/>
      <c r="GF261" s="39"/>
      <c r="GG261" s="39"/>
      <c r="GH261" s="39"/>
      <c r="GI261" s="39"/>
      <c r="GJ261" s="39"/>
      <c r="GK261" s="39"/>
      <c r="GL261" s="39"/>
      <c r="GM261" s="39"/>
      <c r="GN261" s="39"/>
      <c r="GO261" s="39"/>
      <c r="GP261" s="39"/>
    </row>
    <row r="262" spans="1:198">
      <c r="A262" s="300">
        <v>720</v>
      </c>
      <c r="B262" s="296">
        <v>200</v>
      </c>
      <c r="C262" s="296">
        <v>300</v>
      </c>
      <c r="D262" s="296">
        <v>200</v>
      </c>
      <c r="E262" s="296">
        <v>0</v>
      </c>
      <c r="F262" s="296">
        <v>0</v>
      </c>
      <c r="G262" s="455" t="s">
        <v>3462</v>
      </c>
      <c r="H262" s="42" t="s">
        <v>517</v>
      </c>
      <c r="I262" s="47"/>
      <c r="J262" s="43" t="s">
        <v>1538</v>
      </c>
      <c r="K262" s="246">
        <f t="shared" si="13"/>
        <v>0</v>
      </c>
      <c r="L262" s="246">
        <v>0</v>
      </c>
      <c r="M262" s="246"/>
      <c r="N262" s="246">
        <v>0</v>
      </c>
      <c r="O262" s="246"/>
      <c r="R262" s="268"/>
    </row>
    <row r="263" spans="1:198" ht="25.5">
      <c r="A263" s="300">
        <v>720</v>
      </c>
      <c r="B263" s="296">
        <v>200</v>
      </c>
      <c r="C263" s="296">
        <v>300</v>
      </c>
      <c r="D263" s="296">
        <v>200</v>
      </c>
      <c r="E263" s="293">
        <v>10</v>
      </c>
      <c r="F263" s="293">
        <v>0</v>
      </c>
      <c r="G263" s="453" t="s">
        <v>3463</v>
      </c>
      <c r="H263" s="45" t="s">
        <v>518</v>
      </c>
      <c r="I263" s="47" t="s">
        <v>519</v>
      </c>
      <c r="J263" s="43" t="s">
        <v>1583</v>
      </c>
      <c r="K263" s="245">
        <f t="shared" ref="K263:K270" si="17">+L263+M263</f>
        <v>0</v>
      </c>
      <c r="L263" s="245">
        <v>0</v>
      </c>
      <c r="M263" s="245"/>
      <c r="N263" s="245">
        <v>407107.62</v>
      </c>
      <c r="O263" s="245">
        <f t="shared" ref="O263:O273" si="18">+K263-N263</f>
        <v>-407107.62</v>
      </c>
      <c r="P263" s="39"/>
      <c r="Q263" s="39"/>
      <c r="R263" s="268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  <c r="GN263" s="39"/>
      <c r="GO263" s="39"/>
      <c r="GP263" s="39"/>
    </row>
    <row r="264" spans="1:198">
      <c r="A264" s="300">
        <v>720</v>
      </c>
      <c r="B264" s="296">
        <v>200</v>
      </c>
      <c r="C264" s="296">
        <v>300</v>
      </c>
      <c r="D264" s="296">
        <v>200</v>
      </c>
      <c r="E264" s="293">
        <v>20</v>
      </c>
      <c r="F264" s="293">
        <v>0</v>
      </c>
      <c r="G264" s="453" t="s">
        <v>3464</v>
      </c>
      <c r="H264" s="45" t="s">
        <v>520</v>
      </c>
      <c r="I264" s="47" t="s">
        <v>521</v>
      </c>
      <c r="J264" s="43"/>
      <c r="K264" s="245">
        <f t="shared" si="17"/>
        <v>0</v>
      </c>
      <c r="L264" s="245">
        <v>0</v>
      </c>
      <c r="M264" s="245"/>
      <c r="N264" s="245">
        <v>35878.17</v>
      </c>
      <c r="O264" s="245">
        <f t="shared" si="18"/>
        <v>-35878.17</v>
      </c>
      <c r="P264" s="39"/>
      <c r="Q264" s="39"/>
      <c r="R264" s="268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  <c r="DS264" s="39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39"/>
      <c r="EX264" s="39"/>
      <c r="EY264" s="39"/>
      <c r="EZ264" s="39"/>
      <c r="FA264" s="39"/>
      <c r="FB264" s="39"/>
      <c r="FC264" s="39"/>
      <c r="FD264" s="39"/>
      <c r="FE264" s="39"/>
      <c r="FF264" s="39"/>
      <c r="FG264" s="39"/>
      <c r="FH264" s="39"/>
      <c r="FI264" s="39"/>
      <c r="FJ264" s="39"/>
      <c r="FK264" s="39"/>
      <c r="FL264" s="39"/>
      <c r="FM264" s="39"/>
      <c r="FN264" s="39"/>
      <c r="FO264" s="39"/>
      <c r="FP264" s="39"/>
      <c r="FQ264" s="39"/>
      <c r="FR264" s="39"/>
      <c r="FS264" s="39"/>
      <c r="FT264" s="39"/>
      <c r="FU264" s="39"/>
      <c r="FV264" s="39"/>
      <c r="FW264" s="39"/>
      <c r="FX264" s="39"/>
      <c r="FY264" s="39"/>
      <c r="FZ264" s="39"/>
      <c r="GA264" s="39"/>
      <c r="GB264" s="39"/>
      <c r="GC264" s="39"/>
      <c r="GD264" s="39"/>
      <c r="GE264" s="39"/>
      <c r="GF264" s="39"/>
      <c r="GG264" s="39"/>
      <c r="GH264" s="39"/>
      <c r="GI264" s="39"/>
      <c r="GJ264" s="39"/>
      <c r="GK264" s="39"/>
      <c r="GL264" s="39"/>
      <c r="GM264" s="39"/>
      <c r="GN264" s="39"/>
      <c r="GO264" s="39"/>
      <c r="GP264" s="39"/>
    </row>
    <row r="265" spans="1:198" ht="25.5">
      <c r="A265" s="300">
        <v>720</v>
      </c>
      <c r="B265" s="296">
        <v>200</v>
      </c>
      <c r="C265" s="296">
        <v>300</v>
      </c>
      <c r="D265" s="296">
        <v>200</v>
      </c>
      <c r="E265" s="293">
        <v>30</v>
      </c>
      <c r="F265" s="293">
        <v>0</v>
      </c>
      <c r="G265" s="453" t="s">
        <v>3465</v>
      </c>
      <c r="H265" s="45" t="s">
        <v>522</v>
      </c>
      <c r="I265" s="47" t="s">
        <v>523</v>
      </c>
      <c r="J265" s="43"/>
      <c r="K265" s="245">
        <f t="shared" si="17"/>
        <v>0</v>
      </c>
      <c r="L265" s="245">
        <v>0</v>
      </c>
      <c r="M265" s="245"/>
      <c r="N265" s="245">
        <v>0</v>
      </c>
      <c r="O265" s="245">
        <f t="shared" si="18"/>
        <v>0</v>
      </c>
      <c r="P265" s="39"/>
      <c r="Q265" s="39"/>
      <c r="R265" s="268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  <c r="DS265" s="39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39"/>
      <c r="EX265" s="39"/>
      <c r="EY265" s="39"/>
      <c r="EZ265" s="39"/>
      <c r="FA265" s="39"/>
      <c r="FB265" s="39"/>
      <c r="FC265" s="39"/>
      <c r="FD265" s="39"/>
      <c r="FE265" s="39"/>
      <c r="FF265" s="39"/>
      <c r="FG265" s="39"/>
      <c r="FH265" s="39"/>
      <c r="FI265" s="39"/>
      <c r="FJ265" s="39"/>
      <c r="FK265" s="39"/>
      <c r="FL265" s="39"/>
      <c r="FM265" s="39"/>
      <c r="FN265" s="39"/>
      <c r="FO265" s="39"/>
      <c r="FP265" s="39"/>
      <c r="FQ265" s="39"/>
      <c r="FR265" s="39"/>
      <c r="FS265" s="39"/>
      <c r="FT265" s="39"/>
      <c r="FU265" s="39"/>
      <c r="FV265" s="39"/>
      <c r="FW265" s="39"/>
      <c r="FX265" s="39"/>
      <c r="FY265" s="39"/>
      <c r="FZ265" s="39"/>
      <c r="GA265" s="39"/>
      <c r="GB265" s="39"/>
      <c r="GC265" s="39"/>
      <c r="GD265" s="39"/>
      <c r="GE265" s="39"/>
      <c r="GF265" s="39"/>
      <c r="GG265" s="39"/>
      <c r="GH265" s="39"/>
      <c r="GI265" s="39"/>
      <c r="GJ265" s="39"/>
      <c r="GK265" s="39"/>
      <c r="GL265" s="39"/>
      <c r="GM265" s="39"/>
      <c r="GN265" s="39"/>
      <c r="GO265" s="39"/>
      <c r="GP265" s="39"/>
    </row>
    <row r="266" spans="1:198" ht="25.5">
      <c r="A266" s="300">
        <v>720</v>
      </c>
      <c r="B266" s="296">
        <v>200</v>
      </c>
      <c r="C266" s="296">
        <v>300</v>
      </c>
      <c r="D266" s="296">
        <v>200</v>
      </c>
      <c r="E266" s="293">
        <v>40</v>
      </c>
      <c r="F266" s="293">
        <v>0</v>
      </c>
      <c r="G266" s="453" t="s">
        <v>3466</v>
      </c>
      <c r="H266" s="45" t="s">
        <v>524</v>
      </c>
      <c r="I266" s="47" t="s">
        <v>525</v>
      </c>
      <c r="J266" s="43"/>
      <c r="K266" s="245">
        <f t="shared" si="17"/>
        <v>0</v>
      </c>
      <c r="L266" s="245">
        <v>0</v>
      </c>
      <c r="M266" s="245"/>
      <c r="N266" s="245">
        <v>0</v>
      </c>
      <c r="O266" s="245">
        <f t="shared" si="18"/>
        <v>0</v>
      </c>
      <c r="P266" s="39"/>
      <c r="Q266" s="39"/>
      <c r="R266" s="268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  <c r="DS266" s="39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39"/>
      <c r="EX266" s="39"/>
      <c r="EY266" s="39"/>
      <c r="EZ266" s="39"/>
      <c r="FA266" s="39"/>
      <c r="FB266" s="39"/>
      <c r="FC266" s="39"/>
      <c r="FD266" s="39"/>
      <c r="FE266" s="39"/>
      <c r="FF266" s="39"/>
      <c r="FG266" s="39"/>
      <c r="FH266" s="39"/>
      <c r="FI266" s="39"/>
      <c r="FJ266" s="39"/>
      <c r="FK266" s="39"/>
      <c r="FL266" s="39"/>
      <c r="FM266" s="39"/>
      <c r="FN266" s="39"/>
      <c r="FO266" s="39"/>
      <c r="FP266" s="39"/>
      <c r="FQ266" s="39"/>
      <c r="FR266" s="39"/>
      <c r="FS266" s="39"/>
      <c r="FT266" s="39"/>
      <c r="FU266" s="39"/>
      <c r="FV266" s="39"/>
      <c r="FW266" s="39"/>
      <c r="FX266" s="39"/>
      <c r="FY266" s="39"/>
      <c r="FZ266" s="39"/>
      <c r="GA266" s="39"/>
      <c r="GB266" s="39"/>
      <c r="GC266" s="39"/>
      <c r="GD266" s="39"/>
      <c r="GE266" s="39"/>
      <c r="GF266" s="39"/>
      <c r="GG266" s="39"/>
      <c r="GH266" s="39"/>
      <c r="GI266" s="39"/>
      <c r="GJ266" s="39"/>
      <c r="GK266" s="39"/>
      <c r="GL266" s="39"/>
      <c r="GM266" s="39"/>
      <c r="GN266" s="39"/>
      <c r="GO266" s="39"/>
      <c r="GP266" s="39"/>
    </row>
    <row r="267" spans="1:198" ht="25.5">
      <c r="A267" s="300">
        <v>720</v>
      </c>
      <c r="B267" s="296">
        <v>200</v>
      </c>
      <c r="C267" s="296">
        <v>300</v>
      </c>
      <c r="D267" s="296">
        <v>200</v>
      </c>
      <c r="E267" s="293">
        <v>50</v>
      </c>
      <c r="F267" s="293">
        <v>0</v>
      </c>
      <c r="G267" s="453" t="s">
        <v>3467</v>
      </c>
      <c r="H267" s="45" t="s">
        <v>526</v>
      </c>
      <c r="I267" s="47" t="s">
        <v>527</v>
      </c>
      <c r="J267" s="43"/>
      <c r="K267" s="245">
        <f t="shared" si="17"/>
        <v>0</v>
      </c>
      <c r="L267" s="245">
        <v>0</v>
      </c>
      <c r="M267" s="245"/>
      <c r="N267" s="245">
        <v>0</v>
      </c>
      <c r="O267" s="245">
        <f t="shared" si="18"/>
        <v>0</v>
      </c>
      <c r="P267" s="39"/>
      <c r="Q267" s="39"/>
      <c r="R267" s="268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39"/>
      <c r="EX267" s="39"/>
      <c r="EY267" s="39"/>
      <c r="EZ267" s="39"/>
      <c r="FA267" s="39"/>
      <c r="FB267" s="39"/>
      <c r="FC267" s="39"/>
      <c r="FD267" s="39"/>
      <c r="FE267" s="39"/>
      <c r="FF267" s="39"/>
      <c r="FG267" s="39"/>
      <c r="FH267" s="39"/>
      <c r="FI267" s="39"/>
      <c r="FJ267" s="39"/>
      <c r="FK267" s="39"/>
      <c r="FL267" s="39"/>
      <c r="FM267" s="39"/>
      <c r="FN267" s="39"/>
      <c r="FO267" s="39"/>
      <c r="FP267" s="39"/>
      <c r="FQ267" s="39"/>
      <c r="FR267" s="39"/>
      <c r="FS267" s="39"/>
      <c r="FT267" s="39"/>
      <c r="FU267" s="39"/>
      <c r="FV267" s="39"/>
      <c r="FW267" s="39"/>
      <c r="FX267" s="39"/>
      <c r="FY267" s="39"/>
      <c r="FZ267" s="39"/>
      <c r="GA267" s="39"/>
      <c r="GB267" s="39"/>
      <c r="GC267" s="39"/>
      <c r="GD267" s="39"/>
      <c r="GE267" s="39"/>
      <c r="GF267" s="39"/>
      <c r="GG267" s="39"/>
      <c r="GH267" s="39"/>
      <c r="GI267" s="39"/>
      <c r="GJ267" s="39"/>
      <c r="GK267" s="39"/>
      <c r="GL267" s="39"/>
      <c r="GM267" s="39"/>
      <c r="GN267" s="39"/>
      <c r="GO267" s="39"/>
      <c r="GP267" s="39"/>
    </row>
    <row r="268" spans="1:198" ht="25.5">
      <c r="A268" s="300">
        <v>720</v>
      </c>
      <c r="B268" s="296">
        <v>200</v>
      </c>
      <c r="C268" s="296">
        <v>300</v>
      </c>
      <c r="D268" s="296">
        <v>200</v>
      </c>
      <c r="E268" s="293">
        <v>60</v>
      </c>
      <c r="F268" s="293">
        <v>0</v>
      </c>
      <c r="G268" s="453" t="s">
        <v>3468</v>
      </c>
      <c r="H268" s="45" t="s">
        <v>528</v>
      </c>
      <c r="I268" s="47" t="s">
        <v>529</v>
      </c>
      <c r="J268" s="43"/>
      <c r="K268" s="245">
        <f t="shared" si="17"/>
        <v>0</v>
      </c>
      <c r="L268" s="245">
        <v>0</v>
      </c>
      <c r="M268" s="245"/>
      <c r="N268" s="245">
        <v>5656.7300000000005</v>
      </c>
      <c r="O268" s="245">
        <f t="shared" si="18"/>
        <v>-5656.7300000000005</v>
      </c>
      <c r="P268" s="39"/>
      <c r="Q268" s="39"/>
      <c r="R268" s="268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  <c r="DS268" s="39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39"/>
      <c r="EX268" s="39"/>
      <c r="EY268" s="39"/>
      <c r="EZ268" s="39"/>
      <c r="FA268" s="39"/>
      <c r="FB268" s="39"/>
      <c r="FC268" s="39"/>
      <c r="FD268" s="39"/>
      <c r="FE268" s="39"/>
      <c r="FF268" s="39"/>
      <c r="FG268" s="39"/>
      <c r="FH268" s="39"/>
      <c r="FI268" s="39"/>
      <c r="FJ268" s="39"/>
      <c r="FK268" s="39"/>
      <c r="FL268" s="39"/>
      <c r="FM268" s="39"/>
      <c r="FN268" s="39"/>
      <c r="FO268" s="39"/>
      <c r="FP268" s="39"/>
      <c r="FQ268" s="39"/>
      <c r="FR268" s="39"/>
      <c r="FS268" s="39"/>
      <c r="FT268" s="39"/>
      <c r="FU268" s="39"/>
      <c r="FV268" s="39"/>
      <c r="FW268" s="39"/>
      <c r="FX268" s="39"/>
      <c r="FY268" s="39"/>
      <c r="FZ268" s="39"/>
      <c r="GA268" s="39"/>
      <c r="GB268" s="39"/>
      <c r="GC268" s="39"/>
      <c r="GD268" s="39"/>
      <c r="GE268" s="39"/>
      <c r="GF268" s="39"/>
      <c r="GG268" s="39"/>
      <c r="GH268" s="39"/>
      <c r="GI268" s="39"/>
      <c r="GJ268" s="39"/>
      <c r="GK268" s="39"/>
      <c r="GL268" s="39"/>
      <c r="GM268" s="39"/>
      <c r="GN268" s="39"/>
      <c r="GO268" s="39"/>
      <c r="GP268" s="39"/>
    </row>
    <row r="269" spans="1:198">
      <c r="A269" s="300">
        <v>720</v>
      </c>
      <c r="B269" s="296">
        <v>200</v>
      </c>
      <c r="C269" s="296">
        <v>300</v>
      </c>
      <c r="D269" s="296">
        <v>200</v>
      </c>
      <c r="E269" s="293">
        <v>90</v>
      </c>
      <c r="F269" s="293">
        <v>0</v>
      </c>
      <c r="G269" s="453" t="s">
        <v>3469</v>
      </c>
      <c r="H269" s="45" t="s">
        <v>530</v>
      </c>
      <c r="I269" s="47" t="s">
        <v>531</v>
      </c>
      <c r="J269" s="43"/>
      <c r="K269" s="245">
        <f t="shared" si="17"/>
        <v>0</v>
      </c>
      <c r="L269" s="245">
        <v>0</v>
      </c>
      <c r="M269" s="245"/>
      <c r="N269" s="245">
        <v>3678.9</v>
      </c>
      <c r="O269" s="245">
        <f t="shared" si="18"/>
        <v>-3678.9</v>
      </c>
      <c r="P269" s="39"/>
      <c r="Q269" s="39"/>
      <c r="R269" s="268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  <c r="DS269" s="39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39"/>
      <c r="EX269" s="39"/>
      <c r="EY269" s="39"/>
      <c r="EZ269" s="39"/>
      <c r="FA269" s="39"/>
      <c r="FB269" s="39"/>
      <c r="FC269" s="39"/>
      <c r="FD269" s="39"/>
      <c r="FE269" s="39"/>
      <c r="FF269" s="39"/>
      <c r="FG269" s="39"/>
      <c r="FH269" s="39"/>
      <c r="FI269" s="39"/>
      <c r="FJ269" s="39"/>
      <c r="FK269" s="39"/>
      <c r="FL269" s="39"/>
      <c r="FM269" s="39"/>
      <c r="FN269" s="39"/>
      <c r="FO269" s="39"/>
      <c r="FP269" s="39"/>
      <c r="FQ269" s="39"/>
      <c r="FR269" s="39"/>
      <c r="FS269" s="39"/>
      <c r="FT269" s="39"/>
      <c r="FU269" s="39"/>
      <c r="FV269" s="39"/>
      <c r="FW269" s="39"/>
      <c r="FX269" s="39"/>
      <c r="FY269" s="39"/>
      <c r="FZ269" s="39"/>
      <c r="GA269" s="39"/>
      <c r="GB269" s="39"/>
      <c r="GC269" s="39"/>
      <c r="GD269" s="39"/>
      <c r="GE269" s="39"/>
      <c r="GF269" s="39"/>
      <c r="GG269" s="39"/>
      <c r="GH269" s="39"/>
      <c r="GI269" s="39"/>
      <c r="GJ269" s="39"/>
      <c r="GK269" s="39"/>
      <c r="GL269" s="39"/>
      <c r="GM269" s="39"/>
      <c r="GN269" s="39"/>
      <c r="GO269" s="39"/>
      <c r="GP269" s="39"/>
    </row>
    <row r="270" spans="1:198" ht="13.5" thickBot="1">
      <c r="A270" s="307">
        <v>720</v>
      </c>
      <c r="B270" s="308">
        <v>200</v>
      </c>
      <c r="C270" s="309">
        <v>400</v>
      </c>
      <c r="D270" s="309">
        <v>0</v>
      </c>
      <c r="E270" s="309">
        <v>0</v>
      </c>
      <c r="F270" s="309">
        <v>0</v>
      </c>
      <c r="G270" s="460" t="s">
        <v>3470</v>
      </c>
      <c r="H270" s="51" t="s">
        <v>488</v>
      </c>
      <c r="I270" s="52" t="s">
        <v>532</v>
      </c>
      <c r="J270" s="250"/>
      <c r="K270" s="250">
        <f t="shared" si="17"/>
        <v>0</v>
      </c>
      <c r="L270" s="250">
        <v>0</v>
      </c>
      <c r="M270" s="250"/>
      <c r="N270" s="250">
        <v>20</v>
      </c>
      <c r="O270" s="250">
        <f t="shared" si="18"/>
        <v>-20</v>
      </c>
      <c r="P270" s="39"/>
      <c r="Q270" s="39"/>
      <c r="R270" s="268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  <c r="DS270" s="39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39"/>
      <c r="EX270" s="39"/>
      <c r="EY270" s="39"/>
      <c r="EZ270" s="39"/>
      <c r="FA270" s="39"/>
      <c r="FB270" s="39"/>
      <c r="FC270" s="39"/>
      <c r="FD270" s="39"/>
      <c r="FE270" s="39"/>
      <c r="FF270" s="39"/>
      <c r="FG270" s="39"/>
      <c r="FH270" s="39"/>
      <c r="FI270" s="39"/>
      <c r="FJ270" s="39"/>
      <c r="FK270" s="39"/>
      <c r="FL270" s="39"/>
      <c r="FM270" s="39"/>
      <c r="FN270" s="39"/>
      <c r="FO270" s="39"/>
      <c r="FP270" s="39"/>
      <c r="FQ270" s="39"/>
      <c r="FR270" s="39"/>
      <c r="FS270" s="39"/>
      <c r="FT270" s="39"/>
      <c r="FU270" s="39"/>
      <c r="FV270" s="39"/>
      <c r="FW270" s="39"/>
      <c r="FX270" s="39"/>
      <c r="FY270" s="39"/>
      <c r="FZ270" s="39"/>
      <c r="GA270" s="39"/>
      <c r="GB270" s="39"/>
      <c r="GC270" s="39"/>
      <c r="GD270" s="39"/>
      <c r="GE270" s="39"/>
      <c r="GF270" s="39"/>
      <c r="GG270" s="39"/>
      <c r="GH270" s="39"/>
      <c r="GI270" s="39"/>
      <c r="GJ270" s="39"/>
      <c r="GK270" s="39"/>
      <c r="GL270" s="39"/>
      <c r="GM270" s="39"/>
      <c r="GN270" s="39"/>
      <c r="GO270" s="39"/>
      <c r="GP270" s="39"/>
    </row>
    <row r="271" spans="1:198">
      <c r="A271" s="192"/>
      <c r="B271" s="192"/>
      <c r="C271" s="192"/>
      <c r="D271" s="192"/>
      <c r="E271" s="192"/>
      <c r="F271" s="192"/>
      <c r="G271" s="192"/>
      <c r="H271" s="46" t="s">
        <v>533</v>
      </c>
      <c r="I271" s="53"/>
      <c r="J271" s="53"/>
      <c r="K271" s="461">
        <f t="shared" ref="K271:N271" si="19">SUM(K5:K270)</f>
        <v>88351891.649999961</v>
      </c>
      <c r="L271" s="461"/>
      <c r="M271" s="461"/>
      <c r="N271" s="461">
        <f t="shared" si="19"/>
        <v>90118440.419999972</v>
      </c>
      <c r="O271" s="461">
        <f t="shared" si="18"/>
        <v>-1766548.7700000107</v>
      </c>
      <c r="P271" s="39"/>
      <c r="Q271" s="39"/>
      <c r="R271" s="268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  <c r="GN271" s="39"/>
      <c r="GO271" s="39"/>
      <c r="GP271" s="39"/>
    </row>
    <row r="272" spans="1:198">
      <c r="A272" s="192"/>
      <c r="B272" s="192"/>
      <c r="C272" s="192"/>
      <c r="D272" s="192"/>
      <c r="E272" s="192"/>
      <c r="F272" s="192"/>
      <c r="G272" s="192"/>
      <c r="H272" s="46" t="s">
        <v>534</v>
      </c>
      <c r="I272" s="53"/>
      <c r="J272" s="53"/>
      <c r="K272" s="461">
        <f>+'Alimentazione CE Costi'!K978</f>
        <v>88351891.65256162</v>
      </c>
      <c r="L272" s="461"/>
      <c r="M272" s="461"/>
      <c r="N272" s="461">
        <f>+'Alimentazione CE Costi'!N978</f>
        <v>90077161.074380159</v>
      </c>
      <c r="O272" s="461">
        <f t="shared" si="18"/>
        <v>-1725269.4218185395</v>
      </c>
      <c r="P272" s="39"/>
      <c r="Q272" s="39"/>
      <c r="R272" s="268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  <c r="DS272" s="39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39"/>
      <c r="EX272" s="39"/>
      <c r="EY272" s="39"/>
      <c r="EZ272" s="39"/>
      <c r="FA272" s="39"/>
      <c r="FB272" s="39"/>
      <c r="FC272" s="39"/>
      <c r="FD272" s="39"/>
      <c r="FE272" s="39"/>
      <c r="FF272" s="39"/>
      <c r="FG272" s="39"/>
      <c r="FH272" s="39"/>
      <c r="FI272" s="39"/>
      <c r="FJ272" s="39"/>
      <c r="FK272" s="39"/>
      <c r="FL272" s="39"/>
      <c r="FM272" s="39"/>
      <c r="FN272" s="39"/>
      <c r="FO272" s="39"/>
      <c r="FP272" s="39"/>
      <c r="FQ272" s="39"/>
      <c r="FR272" s="39"/>
      <c r="FS272" s="39"/>
      <c r="FT272" s="39"/>
      <c r="FU272" s="39"/>
      <c r="FV272" s="39"/>
      <c r="FW272" s="39"/>
      <c r="FX272" s="39"/>
      <c r="FY272" s="39"/>
      <c r="FZ272" s="39"/>
      <c r="GA272" s="39"/>
      <c r="GB272" s="39"/>
      <c r="GC272" s="39"/>
      <c r="GD272" s="39"/>
      <c r="GE272" s="39"/>
      <c r="GF272" s="39"/>
      <c r="GG272" s="39"/>
      <c r="GH272" s="39"/>
      <c r="GI272" s="39"/>
      <c r="GJ272" s="39"/>
      <c r="GK272" s="39"/>
      <c r="GL272" s="39"/>
      <c r="GM272" s="39"/>
      <c r="GN272" s="39"/>
      <c r="GO272" s="39"/>
      <c r="GP272" s="39"/>
    </row>
    <row r="273" spans="1:198">
      <c r="A273" s="192"/>
      <c r="B273" s="192"/>
      <c r="C273" s="192"/>
      <c r="D273" s="192"/>
      <c r="E273" s="192"/>
      <c r="F273" s="192"/>
      <c r="G273" s="192"/>
      <c r="H273" s="46" t="s">
        <v>535</v>
      </c>
      <c r="I273" s="53"/>
      <c r="J273" s="53"/>
      <c r="K273" s="461">
        <f t="shared" ref="K273:N273" si="20">+K271-K272</f>
        <v>-2.5616586208343506E-3</v>
      </c>
      <c r="L273" s="461"/>
      <c r="M273" s="461"/>
      <c r="N273" s="461">
        <f t="shared" si="20"/>
        <v>41279.345619812608</v>
      </c>
      <c r="O273" s="461">
        <f t="shared" si="18"/>
        <v>-41279.348181471229</v>
      </c>
      <c r="P273" s="39"/>
      <c r="Q273" s="39"/>
      <c r="R273" s="268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  <c r="DS273" s="39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39"/>
      <c r="EX273" s="39"/>
      <c r="EY273" s="39"/>
      <c r="EZ273" s="39"/>
      <c r="FA273" s="39"/>
      <c r="FB273" s="39"/>
      <c r="FC273" s="39"/>
      <c r="FD273" s="39"/>
      <c r="FE273" s="39"/>
      <c r="FF273" s="39"/>
      <c r="FG273" s="39"/>
      <c r="FH273" s="39"/>
      <c r="FI273" s="39"/>
      <c r="FJ273" s="39"/>
      <c r="FK273" s="39"/>
      <c r="FL273" s="39"/>
      <c r="FM273" s="39"/>
      <c r="FN273" s="39"/>
      <c r="FO273" s="39"/>
      <c r="FP273" s="39"/>
      <c r="FQ273" s="39"/>
      <c r="FR273" s="39"/>
      <c r="FS273" s="39"/>
      <c r="FT273" s="39"/>
      <c r="FU273" s="39"/>
      <c r="FV273" s="39"/>
      <c r="FW273" s="39"/>
      <c r="FX273" s="39"/>
      <c r="FY273" s="39"/>
      <c r="FZ273" s="39"/>
      <c r="GA273" s="39"/>
      <c r="GB273" s="39"/>
      <c r="GC273" s="39"/>
      <c r="GD273" s="39"/>
      <c r="GE273" s="39"/>
      <c r="GF273" s="39"/>
      <c r="GG273" s="39"/>
      <c r="GH273" s="39"/>
      <c r="GI273" s="39"/>
      <c r="GJ273" s="39"/>
      <c r="GK273" s="39"/>
      <c r="GL273" s="39"/>
      <c r="GM273" s="39"/>
      <c r="GN273" s="39"/>
      <c r="GO273" s="39"/>
      <c r="GP273" s="39"/>
    </row>
    <row r="274" spans="1:198">
      <c r="A274" s="192"/>
      <c r="B274" s="192"/>
      <c r="C274" s="192"/>
      <c r="D274" s="192"/>
      <c r="E274" s="192"/>
      <c r="F274" s="192"/>
      <c r="G274" s="192"/>
      <c r="H274" s="46"/>
      <c r="I274" s="53"/>
      <c r="J274" s="53"/>
      <c r="K274" s="207"/>
      <c r="L274" s="207"/>
      <c r="M274" s="207"/>
      <c r="N274" s="207"/>
      <c r="O274" s="207"/>
      <c r="P274" s="39"/>
      <c r="Q274" s="39"/>
      <c r="R274" s="268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  <c r="GN274" s="39"/>
      <c r="GO274" s="39"/>
      <c r="GP274" s="39"/>
    </row>
    <row r="275" spans="1:198">
      <c r="A275" s="192"/>
      <c r="B275" s="192"/>
      <c r="C275" s="192"/>
      <c r="D275" s="192"/>
      <c r="E275" s="192"/>
      <c r="F275" s="192"/>
      <c r="G275" s="192"/>
      <c r="H275" s="46"/>
      <c r="I275" s="53"/>
      <c r="J275" s="53"/>
      <c r="K275" s="251"/>
      <c r="L275" s="251"/>
      <c r="M275" s="251"/>
      <c r="N275" s="251"/>
      <c r="O275" s="251"/>
      <c r="P275" s="39"/>
      <c r="Q275" s="39"/>
      <c r="R275" s="268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  <c r="GN275" s="39"/>
      <c r="GO275" s="39"/>
      <c r="GP275" s="39"/>
    </row>
    <row r="276" spans="1:198">
      <c r="A276" s="192"/>
      <c r="B276" s="192"/>
      <c r="C276" s="192"/>
      <c r="D276" s="192"/>
      <c r="E276" s="192"/>
      <c r="F276" s="192"/>
      <c r="G276" s="192"/>
      <c r="H276" s="46"/>
      <c r="I276" s="53"/>
      <c r="J276" s="53"/>
      <c r="K276" s="251"/>
      <c r="L276" s="251"/>
      <c r="M276" s="251"/>
      <c r="N276" s="251"/>
      <c r="O276" s="251"/>
      <c r="P276" s="39"/>
      <c r="Q276" s="39"/>
      <c r="R276" s="268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</row>
    <row r="277" spans="1:198">
      <c r="A277" s="192"/>
      <c r="B277" s="192"/>
      <c r="C277" s="192"/>
      <c r="D277" s="192"/>
      <c r="E277" s="192"/>
      <c r="F277" s="192"/>
      <c r="G277" s="192"/>
      <c r="H277" s="46"/>
      <c r="I277" s="53"/>
      <c r="J277" s="53"/>
      <c r="K277" s="251"/>
      <c r="L277" s="251"/>
      <c r="M277" s="251"/>
      <c r="N277" s="251"/>
      <c r="O277" s="251"/>
      <c r="P277" s="39"/>
      <c r="Q277" s="39"/>
      <c r="R277" s="268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</row>
    <row r="278" spans="1:198">
      <c r="A278" s="192"/>
      <c r="B278" s="192"/>
      <c r="C278" s="192"/>
      <c r="D278" s="192"/>
      <c r="E278" s="192"/>
      <c r="F278" s="192"/>
      <c r="G278" s="192"/>
      <c r="H278" s="46"/>
      <c r="I278" s="53"/>
      <c r="J278" s="53"/>
      <c r="K278" s="251"/>
      <c r="L278" s="251"/>
      <c r="M278" s="251"/>
      <c r="N278" s="251"/>
      <c r="O278" s="251"/>
      <c r="P278" s="39"/>
      <c r="Q278" s="39"/>
      <c r="R278" s="268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</row>
    <row r="279" spans="1:198">
      <c r="A279" s="192"/>
      <c r="B279" s="192"/>
      <c r="C279" s="192"/>
      <c r="D279" s="192"/>
      <c r="E279" s="192"/>
      <c r="F279" s="192"/>
      <c r="G279" s="192"/>
      <c r="H279" s="46"/>
      <c r="I279" s="53"/>
      <c r="J279" s="53"/>
      <c r="K279" s="251"/>
      <c r="L279" s="251"/>
      <c r="M279" s="251"/>
      <c r="N279" s="251"/>
      <c r="O279" s="251"/>
      <c r="P279" s="39"/>
      <c r="Q279" s="39"/>
      <c r="R279" s="268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</row>
    <row r="280" spans="1:198">
      <c r="A280" s="192"/>
      <c r="B280" s="192"/>
      <c r="C280" s="192"/>
      <c r="D280" s="192"/>
      <c r="E280" s="192"/>
      <c r="F280" s="192"/>
      <c r="G280" s="192"/>
      <c r="H280" s="46"/>
      <c r="I280" s="53"/>
      <c r="J280" s="53"/>
      <c r="K280" s="251"/>
      <c r="L280" s="251"/>
      <c r="M280" s="251"/>
      <c r="N280" s="251"/>
      <c r="O280" s="251"/>
      <c r="P280" s="39"/>
      <c r="Q280" s="39"/>
      <c r="R280" s="268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</row>
    <row r="281" spans="1:198">
      <c r="A281" s="192"/>
      <c r="B281" s="192"/>
      <c r="C281" s="192"/>
      <c r="D281" s="192"/>
      <c r="E281" s="192"/>
      <c r="F281" s="192"/>
      <c r="G281" s="192"/>
      <c r="H281" s="46"/>
      <c r="I281" s="53"/>
      <c r="J281" s="53"/>
      <c r="K281" s="251"/>
      <c r="L281" s="251"/>
      <c r="M281" s="251"/>
      <c r="N281" s="251"/>
      <c r="O281" s="251"/>
      <c r="P281" s="39"/>
      <c r="Q281" s="39"/>
      <c r="R281" s="268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</row>
    <row r="282" spans="1:198">
      <c r="A282" s="192"/>
      <c r="B282" s="192"/>
      <c r="C282" s="192"/>
      <c r="D282" s="192"/>
      <c r="E282" s="192"/>
      <c r="F282" s="192"/>
      <c r="G282" s="192"/>
      <c r="H282" s="46"/>
      <c r="I282" s="53"/>
      <c r="J282" s="53"/>
      <c r="K282" s="251"/>
      <c r="L282" s="251"/>
      <c r="M282" s="251"/>
      <c r="N282" s="251"/>
      <c r="O282" s="251"/>
      <c r="P282" s="39"/>
      <c r="Q282" s="39"/>
      <c r="R282" s="268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</row>
    <row r="283" spans="1:198">
      <c r="A283" s="192"/>
      <c r="B283" s="192"/>
      <c r="C283" s="192"/>
      <c r="D283" s="192"/>
      <c r="E283" s="192"/>
      <c r="F283" s="192"/>
      <c r="G283" s="192"/>
      <c r="H283" s="46"/>
      <c r="I283" s="53"/>
      <c r="J283" s="53"/>
      <c r="K283" s="251"/>
      <c r="L283" s="251"/>
      <c r="M283" s="251"/>
      <c r="N283" s="251"/>
      <c r="O283" s="251"/>
      <c r="P283" s="39"/>
      <c r="Q283" s="39"/>
      <c r="R283" s="268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  <c r="GN283" s="39"/>
      <c r="GO283" s="39"/>
      <c r="GP283" s="39"/>
    </row>
    <row r="284" spans="1:198">
      <c r="A284" s="192"/>
      <c r="B284" s="192"/>
      <c r="C284" s="192"/>
      <c r="D284" s="192"/>
      <c r="E284" s="192"/>
      <c r="F284" s="192"/>
      <c r="G284" s="192"/>
      <c r="H284" s="46"/>
      <c r="I284" s="53"/>
      <c r="J284" s="53"/>
      <c r="K284" s="251"/>
      <c r="L284" s="251"/>
      <c r="M284" s="251"/>
      <c r="N284" s="251"/>
      <c r="O284" s="251"/>
      <c r="P284" s="39"/>
      <c r="Q284" s="39"/>
      <c r="R284" s="268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  <c r="GN284" s="39"/>
      <c r="GO284" s="39"/>
      <c r="GP284" s="39"/>
    </row>
    <row r="285" spans="1:198">
      <c r="A285" s="192"/>
      <c r="B285" s="192"/>
      <c r="C285" s="192"/>
      <c r="D285" s="192"/>
      <c r="E285" s="192"/>
      <c r="F285" s="192"/>
      <c r="G285" s="192"/>
      <c r="H285" s="46"/>
      <c r="I285" s="53"/>
      <c r="J285" s="53"/>
      <c r="K285" s="251"/>
      <c r="L285" s="251"/>
      <c r="M285" s="251"/>
      <c r="N285" s="251"/>
      <c r="O285" s="251"/>
      <c r="P285" s="39"/>
      <c r="Q285" s="39"/>
      <c r="R285" s="268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39"/>
      <c r="EX285" s="39"/>
      <c r="EY285" s="39"/>
      <c r="EZ285" s="39"/>
      <c r="FA285" s="39"/>
      <c r="FB285" s="39"/>
      <c r="FC285" s="39"/>
      <c r="FD285" s="39"/>
      <c r="FE285" s="39"/>
      <c r="FF285" s="39"/>
      <c r="FG285" s="39"/>
      <c r="FH285" s="39"/>
      <c r="FI285" s="39"/>
      <c r="FJ285" s="39"/>
      <c r="FK285" s="39"/>
      <c r="FL285" s="39"/>
      <c r="FM285" s="39"/>
      <c r="FN285" s="39"/>
      <c r="FO285" s="39"/>
      <c r="FP285" s="39"/>
      <c r="FQ285" s="39"/>
      <c r="FR285" s="39"/>
      <c r="FS285" s="39"/>
      <c r="FT285" s="39"/>
      <c r="FU285" s="39"/>
      <c r="FV285" s="39"/>
      <c r="FW285" s="39"/>
      <c r="FX285" s="39"/>
      <c r="FY285" s="39"/>
      <c r="FZ285" s="39"/>
      <c r="GA285" s="39"/>
      <c r="GB285" s="39"/>
      <c r="GC285" s="39"/>
      <c r="GD285" s="39"/>
      <c r="GE285" s="39"/>
      <c r="GF285" s="39"/>
      <c r="GG285" s="39"/>
      <c r="GH285" s="39"/>
      <c r="GI285" s="39"/>
      <c r="GJ285" s="39"/>
      <c r="GK285" s="39"/>
      <c r="GL285" s="39"/>
      <c r="GM285" s="39"/>
      <c r="GN285" s="39"/>
      <c r="GO285" s="39"/>
      <c r="GP285" s="39"/>
    </row>
    <row r="286" spans="1:198">
      <c r="A286" s="192"/>
      <c r="B286" s="192"/>
      <c r="C286" s="192"/>
      <c r="D286" s="192"/>
      <c r="E286" s="192"/>
      <c r="F286" s="192"/>
      <c r="G286" s="192"/>
      <c r="H286" s="46"/>
      <c r="I286" s="53"/>
      <c r="J286" s="53"/>
      <c r="K286" s="251"/>
      <c r="L286" s="251"/>
      <c r="M286" s="251"/>
      <c r="N286" s="251"/>
      <c r="O286" s="251"/>
      <c r="P286" s="39"/>
      <c r="Q286" s="39"/>
      <c r="R286" s="268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  <c r="DS286" s="39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39"/>
      <c r="EX286" s="39"/>
      <c r="EY286" s="39"/>
      <c r="EZ286" s="39"/>
      <c r="FA286" s="39"/>
      <c r="FB286" s="39"/>
      <c r="FC286" s="39"/>
      <c r="FD286" s="39"/>
      <c r="FE286" s="39"/>
      <c r="FF286" s="39"/>
      <c r="FG286" s="39"/>
      <c r="FH286" s="39"/>
      <c r="FI286" s="39"/>
      <c r="FJ286" s="39"/>
      <c r="FK286" s="39"/>
      <c r="FL286" s="39"/>
      <c r="FM286" s="39"/>
      <c r="FN286" s="39"/>
      <c r="FO286" s="39"/>
      <c r="FP286" s="39"/>
      <c r="FQ286" s="39"/>
      <c r="FR286" s="39"/>
      <c r="FS286" s="39"/>
      <c r="FT286" s="39"/>
      <c r="FU286" s="39"/>
      <c r="FV286" s="39"/>
      <c r="FW286" s="39"/>
      <c r="FX286" s="39"/>
      <c r="FY286" s="39"/>
      <c r="FZ286" s="39"/>
      <c r="GA286" s="39"/>
      <c r="GB286" s="39"/>
      <c r="GC286" s="39"/>
      <c r="GD286" s="39"/>
      <c r="GE286" s="39"/>
      <c r="GF286" s="39"/>
      <c r="GG286" s="39"/>
      <c r="GH286" s="39"/>
      <c r="GI286" s="39"/>
      <c r="GJ286" s="39"/>
      <c r="GK286" s="39"/>
      <c r="GL286" s="39"/>
      <c r="GM286" s="39"/>
      <c r="GN286" s="39"/>
      <c r="GO286" s="39"/>
      <c r="GP286" s="39"/>
    </row>
    <row r="287" spans="1:198">
      <c r="A287" s="192"/>
      <c r="B287" s="192"/>
      <c r="C287" s="192"/>
      <c r="D287" s="192"/>
      <c r="E287" s="192"/>
      <c r="F287" s="192"/>
      <c r="G287" s="192"/>
      <c r="H287" s="46"/>
      <c r="I287" s="53"/>
      <c r="J287" s="53"/>
      <c r="K287" s="251"/>
      <c r="L287" s="251"/>
      <c r="M287" s="251"/>
      <c r="N287" s="251"/>
      <c r="O287" s="251"/>
      <c r="P287" s="39"/>
      <c r="Q287" s="39"/>
      <c r="R287" s="268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  <c r="DS287" s="39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39"/>
      <c r="EX287" s="39"/>
      <c r="EY287" s="39"/>
      <c r="EZ287" s="39"/>
      <c r="FA287" s="39"/>
      <c r="FB287" s="39"/>
      <c r="FC287" s="39"/>
      <c r="FD287" s="39"/>
      <c r="FE287" s="39"/>
      <c r="FF287" s="39"/>
      <c r="FG287" s="39"/>
      <c r="FH287" s="39"/>
      <c r="FI287" s="39"/>
      <c r="FJ287" s="39"/>
      <c r="FK287" s="39"/>
      <c r="FL287" s="39"/>
      <c r="FM287" s="39"/>
      <c r="FN287" s="39"/>
      <c r="FO287" s="39"/>
      <c r="FP287" s="39"/>
      <c r="FQ287" s="39"/>
      <c r="FR287" s="39"/>
      <c r="FS287" s="39"/>
      <c r="FT287" s="39"/>
      <c r="FU287" s="39"/>
      <c r="FV287" s="39"/>
      <c r="FW287" s="39"/>
      <c r="FX287" s="39"/>
      <c r="FY287" s="39"/>
      <c r="FZ287" s="39"/>
      <c r="GA287" s="39"/>
      <c r="GB287" s="39"/>
      <c r="GC287" s="39"/>
      <c r="GD287" s="39"/>
      <c r="GE287" s="39"/>
      <c r="GF287" s="39"/>
      <c r="GG287" s="39"/>
      <c r="GH287" s="39"/>
      <c r="GI287" s="39"/>
      <c r="GJ287" s="39"/>
      <c r="GK287" s="39"/>
      <c r="GL287" s="39"/>
      <c r="GM287" s="39"/>
      <c r="GN287" s="39"/>
      <c r="GO287" s="39"/>
      <c r="GP287" s="39"/>
    </row>
    <row r="288" spans="1:198">
      <c r="A288" s="192"/>
      <c r="B288" s="192"/>
      <c r="C288" s="192"/>
      <c r="D288" s="192"/>
      <c r="E288" s="192"/>
      <c r="F288" s="192"/>
      <c r="G288" s="192"/>
      <c r="H288" s="46"/>
      <c r="I288" s="53"/>
      <c r="J288" s="53"/>
      <c r="K288" s="251"/>
      <c r="L288" s="251"/>
      <c r="M288" s="251"/>
      <c r="N288" s="251"/>
      <c r="O288" s="251"/>
      <c r="P288" s="39"/>
      <c r="Q288" s="39"/>
      <c r="R288" s="268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  <c r="GN288" s="39"/>
      <c r="GO288" s="39"/>
      <c r="GP288" s="39"/>
    </row>
    <row r="289" spans="1:198">
      <c r="A289" s="192"/>
      <c r="B289" s="192"/>
      <c r="C289" s="192"/>
      <c r="D289" s="192"/>
      <c r="E289" s="192"/>
      <c r="F289" s="192"/>
      <c r="G289" s="192"/>
      <c r="H289" s="46"/>
      <c r="I289" s="53"/>
      <c r="J289" s="53"/>
      <c r="K289" s="251"/>
      <c r="L289" s="251"/>
      <c r="M289" s="251"/>
      <c r="N289" s="251"/>
      <c r="O289" s="251"/>
      <c r="P289" s="39"/>
      <c r="Q289" s="39"/>
      <c r="R289" s="268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  <c r="GN289" s="39"/>
      <c r="GO289" s="39"/>
      <c r="GP289" s="39"/>
    </row>
    <row r="290" spans="1:198">
      <c r="A290" s="192"/>
      <c r="B290" s="192"/>
      <c r="C290" s="192"/>
      <c r="D290" s="192"/>
      <c r="E290" s="192"/>
      <c r="F290" s="192"/>
      <c r="G290" s="192"/>
      <c r="H290" s="46"/>
      <c r="I290" s="53"/>
      <c r="J290" s="53"/>
      <c r="K290" s="251"/>
      <c r="L290" s="251"/>
      <c r="M290" s="251"/>
      <c r="N290" s="251"/>
      <c r="O290" s="251"/>
      <c r="P290" s="39"/>
      <c r="Q290" s="39"/>
      <c r="R290" s="268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  <c r="GN290" s="39"/>
      <c r="GO290" s="39"/>
      <c r="GP290" s="39"/>
    </row>
    <row r="291" spans="1:198">
      <c r="A291" s="192"/>
      <c r="B291" s="192"/>
      <c r="C291" s="192"/>
      <c r="D291" s="192"/>
      <c r="E291" s="192"/>
      <c r="F291" s="192"/>
      <c r="G291" s="192"/>
      <c r="H291" s="46"/>
      <c r="I291" s="53"/>
      <c r="J291" s="53"/>
      <c r="K291" s="251"/>
      <c r="L291" s="251"/>
      <c r="M291" s="251"/>
      <c r="N291" s="251"/>
      <c r="O291" s="251"/>
      <c r="P291" s="39"/>
      <c r="Q291" s="39"/>
      <c r="R291" s="268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  <c r="GN291" s="39"/>
      <c r="GO291" s="39"/>
      <c r="GP291" s="39"/>
    </row>
    <row r="292" spans="1:198">
      <c r="A292" s="192"/>
      <c r="B292" s="192"/>
      <c r="C292" s="192"/>
      <c r="D292" s="192"/>
      <c r="E292" s="192"/>
      <c r="F292" s="192"/>
      <c r="G292" s="192"/>
      <c r="H292" s="46"/>
      <c r="I292" s="53"/>
      <c r="J292" s="53"/>
      <c r="K292" s="251"/>
      <c r="L292" s="251"/>
      <c r="M292" s="251"/>
      <c r="N292" s="251"/>
      <c r="O292" s="251"/>
      <c r="P292" s="39"/>
      <c r="Q292" s="39"/>
      <c r="R292" s="268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  <c r="DS292" s="39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39"/>
      <c r="EX292" s="39"/>
      <c r="EY292" s="39"/>
      <c r="EZ292" s="39"/>
      <c r="FA292" s="39"/>
      <c r="FB292" s="39"/>
      <c r="FC292" s="39"/>
      <c r="FD292" s="39"/>
      <c r="FE292" s="39"/>
      <c r="FF292" s="39"/>
      <c r="FG292" s="39"/>
      <c r="FH292" s="39"/>
      <c r="FI292" s="39"/>
      <c r="FJ292" s="39"/>
      <c r="FK292" s="39"/>
      <c r="FL292" s="39"/>
      <c r="FM292" s="39"/>
      <c r="FN292" s="39"/>
      <c r="FO292" s="39"/>
      <c r="FP292" s="39"/>
      <c r="FQ292" s="39"/>
      <c r="FR292" s="39"/>
      <c r="FS292" s="39"/>
      <c r="FT292" s="39"/>
      <c r="FU292" s="39"/>
      <c r="FV292" s="39"/>
      <c r="FW292" s="39"/>
      <c r="FX292" s="39"/>
      <c r="FY292" s="39"/>
      <c r="FZ292" s="39"/>
      <c r="GA292" s="39"/>
      <c r="GB292" s="39"/>
      <c r="GC292" s="39"/>
      <c r="GD292" s="39"/>
      <c r="GE292" s="39"/>
      <c r="GF292" s="39"/>
      <c r="GG292" s="39"/>
      <c r="GH292" s="39"/>
      <c r="GI292" s="39"/>
      <c r="GJ292" s="39"/>
      <c r="GK292" s="39"/>
      <c r="GL292" s="39"/>
      <c r="GM292" s="39"/>
      <c r="GN292" s="39"/>
      <c r="GO292" s="39"/>
      <c r="GP292" s="39"/>
    </row>
    <row r="293" spans="1:198">
      <c r="A293" s="192"/>
      <c r="B293" s="192"/>
      <c r="C293" s="192"/>
      <c r="D293" s="192"/>
      <c r="E293" s="192"/>
      <c r="F293" s="192"/>
      <c r="G293" s="192"/>
      <c r="H293" s="46"/>
      <c r="I293" s="53"/>
      <c r="J293" s="53"/>
      <c r="K293" s="251"/>
      <c r="L293" s="251"/>
      <c r="M293" s="251"/>
      <c r="N293" s="251"/>
      <c r="O293" s="251"/>
      <c r="P293" s="39"/>
      <c r="Q293" s="39"/>
      <c r="R293" s="268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</row>
    <row r="294" spans="1:198">
      <c r="A294" s="192"/>
      <c r="B294" s="192"/>
      <c r="C294" s="192"/>
      <c r="D294" s="192"/>
      <c r="E294" s="192"/>
      <c r="F294" s="192"/>
      <c r="G294" s="192"/>
      <c r="H294" s="46"/>
      <c r="I294" s="53"/>
      <c r="J294" s="53"/>
      <c r="K294" s="251"/>
      <c r="L294" s="251"/>
      <c r="M294" s="251"/>
      <c r="N294" s="251"/>
      <c r="O294" s="251"/>
      <c r="P294" s="39"/>
      <c r="Q294" s="39"/>
      <c r="R294" s="268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  <c r="GN294" s="39"/>
      <c r="GO294" s="39"/>
      <c r="GP294" s="39"/>
    </row>
    <row r="295" spans="1:198">
      <c r="A295" s="192"/>
      <c r="B295" s="192"/>
      <c r="C295" s="192"/>
      <c r="D295" s="192"/>
      <c r="E295" s="192"/>
      <c r="F295" s="192"/>
      <c r="G295" s="192"/>
      <c r="H295" s="46"/>
      <c r="I295" s="53"/>
      <c r="J295" s="53"/>
      <c r="K295" s="251"/>
      <c r="L295" s="251"/>
      <c r="M295" s="251"/>
      <c r="N295" s="251"/>
      <c r="O295" s="251"/>
      <c r="P295" s="39"/>
      <c r="Q295" s="39"/>
      <c r="R295" s="268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  <c r="GN295" s="39"/>
      <c r="GO295" s="39"/>
      <c r="GP295" s="39"/>
    </row>
    <row r="296" spans="1:198">
      <c r="A296" s="192"/>
      <c r="B296" s="192"/>
      <c r="C296" s="192"/>
      <c r="D296" s="192"/>
      <c r="E296" s="192"/>
      <c r="F296" s="192"/>
      <c r="G296" s="192"/>
      <c r="H296" s="46"/>
      <c r="I296" s="53"/>
      <c r="J296" s="53"/>
      <c r="K296" s="251"/>
      <c r="L296" s="251"/>
      <c r="M296" s="251"/>
      <c r="N296" s="251"/>
      <c r="O296" s="251"/>
      <c r="P296" s="39"/>
      <c r="Q296" s="39"/>
      <c r="R296" s="268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  <c r="GN296" s="39"/>
      <c r="GO296" s="39"/>
      <c r="GP296" s="39"/>
    </row>
    <row r="297" spans="1:198">
      <c r="A297" s="192"/>
      <c r="B297" s="192"/>
      <c r="C297" s="192"/>
      <c r="D297" s="192"/>
      <c r="E297" s="192"/>
      <c r="F297" s="192"/>
      <c r="G297" s="192"/>
      <c r="H297" s="46"/>
      <c r="I297" s="53"/>
      <c r="J297" s="53"/>
      <c r="K297" s="251"/>
      <c r="L297" s="251"/>
      <c r="M297" s="251"/>
      <c r="N297" s="251"/>
      <c r="O297" s="251"/>
      <c r="P297" s="39"/>
      <c r="Q297" s="39"/>
      <c r="R297" s="268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  <c r="GN297" s="39"/>
      <c r="GO297" s="39"/>
      <c r="GP297" s="39"/>
    </row>
    <row r="298" spans="1:198">
      <c r="A298" s="192"/>
      <c r="B298" s="192"/>
      <c r="C298" s="192"/>
      <c r="D298" s="192"/>
      <c r="E298" s="192"/>
      <c r="F298" s="192"/>
      <c r="G298" s="192"/>
      <c r="H298" s="46"/>
      <c r="I298" s="53"/>
      <c r="J298" s="53"/>
      <c r="K298" s="251"/>
      <c r="L298" s="251"/>
      <c r="M298" s="251"/>
      <c r="N298" s="251"/>
      <c r="O298" s="251"/>
      <c r="P298" s="39"/>
      <c r="Q298" s="39"/>
      <c r="R298" s="268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  <c r="GN298" s="39"/>
      <c r="GO298" s="39"/>
      <c r="GP298" s="39"/>
    </row>
    <row r="299" spans="1:198">
      <c r="A299" s="192"/>
      <c r="B299" s="192"/>
      <c r="C299" s="192"/>
      <c r="D299" s="192"/>
      <c r="E299" s="192"/>
      <c r="F299" s="192"/>
      <c r="G299" s="192"/>
      <c r="H299" s="46"/>
      <c r="I299" s="53"/>
      <c r="J299" s="53"/>
      <c r="K299" s="251"/>
      <c r="L299" s="251"/>
      <c r="M299" s="251"/>
      <c r="N299" s="251"/>
      <c r="O299" s="251"/>
      <c r="P299" s="39"/>
      <c r="Q299" s="39"/>
      <c r="R299" s="268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  <c r="GN299" s="39"/>
      <c r="GO299" s="39"/>
      <c r="GP299" s="39"/>
    </row>
    <row r="300" spans="1:198">
      <c r="A300" s="192"/>
      <c r="B300" s="192"/>
      <c r="C300" s="192"/>
      <c r="D300" s="192"/>
      <c r="E300" s="192"/>
      <c r="F300" s="192"/>
      <c r="G300" s="192"/>
      <c r="H300" s="46"/>
      <c r="I300" s="53"/>
      <c r="J300" s="53"/>
      <c r="K300" s="251"/>
      <c r="L300" s="251"/>
      <c r="M300" s="251"/>
      <c r="N300" s="251"/>
      <c r="O300" s="251"/>
      <c r="P300" s="39"/>
      <c r="Q300" s="39"/>
      <c r="R300" s="268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</row>
    <row r="301" spans="1:198">
      <c r="A301" s="192"/>
      <c r="B301" s="192"/>
      <c r="C301" s="192"/>
      <c r="D301" s="192"/>
      <c r="E301" s="192"/>
      <c r="F301" s="192"/>
      <c r="G301" s="192"/>
      <c r="H301" s="46"/>
      <c r="I301" s="53"/>
      <c r="J301" s="53"/>
      <c r="K301" s="251"/>
      <c r="L301" s="251"/>
      <c r="M301" s="251"/>
      <c r="N301" s="251"/>
      <c r="O301" s="251"/>
      <c r="P301" s="39"/>
      <c r="Q301" s="39"/>
      <c r="R301" s="268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</row>
    <row r="302" spans="1:198">
      <c r="A302" s="192"/>
      <c r="B302" s="192"/>
      <c r="C302" s="192"/>
      <c r="D302" s="192"/>
      <c r="E302" s="192"/>
      <c r="F302" s="192"/>
      <c r="G302" s="192"/>
      <c r="H302" s="46"/>
      <c r="I302" s="53"/>
      <c r="J302" s="53"/>
      <c r="K302" s="251"/>
      <c r="L302" s="251"/>
      <c r="M302" s="251"/>
      <c r="N302" s="251"/>
      <c r="O302" s="251"/>
      <c r="P302" s="39"/>
      <c r="Q302" s="39"/>
      <c r="R302" s="268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  <c r="GN302" s="39"/>
      <c r="GO302" s="39"/>
      <c r="GP302" s="39"/>
    </row>
    <row r="303" spans="1:198">
      <c r="A303" s="192"/>
      <c r="B303" s="192"/>
      <c r="C303" s="192"/>
      <c r="D303" s="192"/>
      <c r="E303" s="192"/>
      <c r="F303" s="192"/>
      <c r="G303" s="192"/>
      <c r="H303" s="46"/>
      <c r="I303" s="53"/>
      <c r="J303" s="53"/>
      <c r="K303" s="251"/>
      <c r="L303" s="251"/>
      <c r="M303" s="251"/>
      <c r="N303" s="251"/>
      <c r="O303" s="251"/>
      <c r="P303" s="39"/>
      <c r="Q303" s="39"/>
      <c r="R303" s="268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  <c r="DS303" s="39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39"/>
      <c r="EX303" s="39"/>
      <c r="EY303" s="39"/>
      <c r="EZ303" s="39"/>
      <c r="FA303" s="39"/>
      <c r="FB303" s="39"/>
      <c r="FC303" s="39"/>
      <c r="FD303" s="39"/>
      <c r="FE303" s="39"/>
      <c r="FF303" s="39"/>
      <c r="FG303" s="39"/>
      <c r="FH303" s="39"/>
      <c r="FI303" s="39"/>
      <c r="FJ303" s="39"/>
      <c r="FK303" s="39"/>
      <c r="FL303" s="39"/>
      <c r="FM303" s="39"/>
      <c r="FN303" s="39"/>
      <c r="FO303" s="39"/>
      <c r="FP303" s="39"/>
      <c r="FQ303" s="39"/>
      <c r="FR303" s="39"/>
      <c r="FS303" s="39"/>
      <c r="FT303" s="39"/>
      <c r="FU303" s="39"/>
      <c r="FV303" s="39"/>
      <c r="FW303" s="39"/>
      <c r="FX303" s="39"/>
      <c r="FY303" s="39"/>
      <c r="FZ303" s="39"/>
      <c r="GA303" s="39"/>
      <c r="GB303" s="39"/>
      <c r="GC303" s="39"/>
      <c r="GD303" s="39"/>
      <c r="GE303" s="39"/>
      <c r="GF303" s="39"/>
      <c r="GG303" s="39"/>
      <c r="GH303" s="39"/>
      <c r="GI303" s="39"/>
      <c r="GJ303" s="39"/>
      <c r="GK303" s="39"/>
      <c r="GL303" s="39"/>
      <c r="GM303" s="39"/>
      <c r="GN303" s="39"/>
      <c r="GO303" s="39"/>
      <c r="GP303" s="39"/>
    </row>
    <row r="304" spans="1:198">
      <c r="A304" s="192"/>
      <c r="B304" s="192"/>
      <c r="C304" s="192"/>
      <c r="D304" s="192"/>
      <c r="E304" s="192"/>
      <c r="F304" s="192"/>
      <c r="G304" s="192"/>
      <c r="H304" s="46"/>
      <c r="I304" s="53"/>
      <c r="J304" s="53"/>
      <c r="K304" s="251"/>
      <c r="L304" s="251"/>
      <c r="M304" s="251"/>
      <c r="N304" s="251"/>
      <c r="O304" s="251"/>
      <c r="P304" s="39"/>
      <c r="Q304" s="39"/>
      <c r="R304" s="268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</row>
    <row r="305" spans="1:198">
      <c r="A305" s="192"/>
      <c r="B305" s="192"/>
      <c r="C305" s="192"/>
      <c r="D305" s="192"/>
      <c r="E305" s="192"/>
      <c r="F305" s="192"/>
      <c r="G305" s="192"/>
      <c r="H305" s="46"/>
      <c r="I305" s="53"/>
      <c r="J305" s="53"/>
      <c r="K305" s="251"/>
      <c r="L305" s="251"/>
      <c r="M305" s="251"/>
      <c r="N305" s="251"/>
      <c r="O305" s="251"/>
      <c r="P305" s="39"/>
      <c r="Q305" s="39"/>
      <c r="R305" s="268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</row>
    <row r="306" spans="1:198">
      <c r="A306" s="192"/>
      <c r="B306" s="192"/>
      <c r="C306" s="192"/>
      <c r="D306" s="192"/>
      <c r="E306" s="192"/>
      <c r="F306" s="192"/>
      <c r="G306" s="192"/>
      <c r="H306" s="46"/>
      <c r="I306" s="53"/>
      <c r="J306" s="53"/>
      <c r="K306" s="251"/>
      <c r="L306" s="251"/>
      <c r="M306" s="251"/>
      <c r="N306" s="251"/>
      <c r="O306" s="251"/>
      <c r="P306" s="39"/>
      <c r="Q306" s="39"/>
      <c r="R306" s="268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</row>
    <row r="307" spans="1:198">
      <c r="A307" s="192"/>
      <c r="B307" s="192"/>
      <c r="C307" s="192"/>
      <c r="D307" s="192"/>
      <c r="E307" s="192"/>
      <c r="F307" s="192"/>
      <c r="G307" s="192"/>
      <c r="H307" s="46"/>
      <c r="I307" s="53"/>
      <c r="J307" s="53"/>
      <c r="K307" s="251"/>
      <c r="L307" s="251"/>
      <c r="M307" s="251"/>
      <c r="N307" s="251"/>
      <c r="O307" s="251"/>
      <c r="P307" s="39"/>
      <c r="Q307" s="39"/>
      <c r="R307" s="268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</row>
    <row r="308" spans="1:198">
      <c r="A308" s="192"/>
      <c r="B308" s="192"/>
      <c r="C308" s="192"/>
      <c r="D308" s="192"/>
      <c r="E308" s="192"/>
      <c r="F308" s="192"/>
      <c r="G308" s="192"/>
      <c r="H308" s="46"/>
      <c r="I308" s="53"/>
      <c r="J308" s="53"/>
      <c r="K308" s="251"/>
      <c r="L308" s="251"/>
      <c r="M308" s="251"/>
      <c r="N308" s="251"/>
      <c r="O308" s="251"/>
      <c r="P308" s="39"/>
      <c r="Q308" s="39"/>
      <c r="R308" s="268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  <c r="GN308" s="39"/>
      <c r="GO308" s="39"/>
      <c r="GP308" s="39"/>
    </row>
    <row r="309" spans="1:198">
      <c r="A309" s="192"/>
      <c r="B309" s="192"/>
      <c r="C309" s="192"/>
      <c r="D309" s="192"/>
      <c r="E309" s="192"/>
      <c r="F309" s="192"/>
      <c r="G309" s="192"/>
      <c r="H309" s="46"/>
      <c r="I309" s="53"/>
      <c r="J309" s="53"/>
      <c r="K309" s="251"/>
      <c r="L309" s="251"/>
      <c r="M309" s="251"/>
      <c r="N309" s="251"/>
      <c r="O309" s="251"/>
      <c r="P309" s="39"/>
      <c r="Q309" s="39"/>
      <c r="R309" s="268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  <c r="GN309" s="39"/>
      <c r="GO309" s="39"/>
      <c r="GP309" s="39"/>
    </row>
    <row r="310" spans="1:198">
      <c r="A310" s="192"/>
      <c r="B310" s="192"/>
      <c r="C310" s="192"/>
      <c r="D310" s="192"/>
      <c r="E310" s="192"/>
      <c r="F310" s="192"/>
      <c r="G310" s="192"/>
      <c r="H310" s="46"/>
      <c r="I310" s="53"/>
      <c r="J310" s="53"/>
      <c r="K310" s="251"/>
      <c r="L310" s="251"/>
      <c r="M310" s="251"/>
      <c r="N310" s="251"/>
      <c r="O310" s="251"/>
      <c r="P310" s="39"/>
      <c r="Q310" s="39"/>
      <c r="R310" s="268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</row>
    <row r="311" spans="1:198">
      <c r="A311" s="192"/>
      <c r="B311" s="192"/>
      <c r="C311" s="192"/>
      <c r="D311" s="192"/>
      <c r="E311" s="192"/>
      <c r="F311" s="192"/>
      <c r="G311" s="192"/>
      <c r="H311" s="46"/>
      <c r="I311" s="53"/>
      <c r="J311" s="53"/>
      <c r="K311" s="207"/>
      <c r="L311" s="207"/>
      <c r="M311" s="207"/>
      <c r="N311" s="207"/>
      <c r="O311" s="207"/>
      <c r="P311" s="39"/>
      <c r="Q311" s="39"/>
      <c r="R311" s="268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  <c r="GN311" s="39"/>
      <c r="GO311" s="39"/>
      <c r="GP311" s="39"/>
    </row>
    <row r="312" spans="1:198">
      <c r="A312" s="192"/>
      <c r="B312" s="192"/>
      <c r="C312" s="192"/>
      <c r="D312" s="192"/>
      <c r="E312" s="192"/>
      <c r="F312" s="192"/>
      <c r="G312" s="192"/>
      <c r="H312" s="46"/>
      <c r="I312" s="53"/>
      <c r="J312" s="53"/>
      <c r="K312" s="207"/>
      <c r="L312" s="207"/>
      <c r="M312" s="207"/>
      <c r="N312" s="207"/>
      <c r="O312" s="207"/>
      <c r="P312" s="39"/>
      <c r="Q312" s="39"/>
      <c r="R312" s="268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</row>
    <row r="313" spans="1:198">
      <c r="A313" s="192"/>
      <c r="B313" s="192"/>
      <c r="C313" s="192"/>
      <c r="D313" s="192"/>
      <c r="E313" s="192"/>
      <c r="F313" s="192"/>
      <c r="G313" s="192"/>
      <c r="H313" s="46"/>
      <c r="I313" s="53"/>
      <c r="J313" s="53"/>
      <c r="K313" s="207"/>
      <c r="L313" s="207"/>
      <c r="M313" s="207"/>
      <c r="N313" s="207"/>
      <c r="O313" s="207"/>
      <c r="P313" s="39"/>
      <c r="Q313" s="39"/>
      <c r="R313" s="268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</row>
    <row r="314" spans="1:198">
      <c r="A314" s="192"/>
      <c r="B314" s="192"/>
      <c r="C314" s="192"/>
      <c r="D314" s="192"/>
      <c r="E314" s="192"/>
      <c r="F314" s="192"/>
      <c r="G314" s="192"/>
      <c r="H314" s="46"/>
      <c r="I314" s="53"/>
      <c r="J314" s="53"/>
      <c r="K314" s="207"/>
      <c r="L314" s="207"/>
      <c r="M314" s="207"/>
      <c r="N314" s="207"/>
      <c r="O314" s="207"/>
      <c r="P314" s="39"/>
      <c r="Q314" s="39"/>
      <c r="R314" s="268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</row>
    <row r="315" spans="1:198">
      <c r="A315" s="192"/>
      <c r="B315" s="192"/>
      <c r="C315" s="192"/>
      <c r="D315" s="192"/>
      <c r="E315" s="192"/>
      <c r="F315" s="192"/>
      <c r="G315" s="192"/>
      <c r="H315" s="46"/>
      <c r="I315" s="53"/>
      <c r="J315" s="53"/>
      <c r="K315" s="207"/>
      <c r="L315" s="207"/>
      <c r="M315" s="207"/>
      <c r="N315" s="207"/>
      <c r="O315" s="207"/>
      <c r="P315" s="39"/>
      <c r="Q315" s="39"/>
      <c r="R315" s="268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  <c r="DR315" s="39"/>
      <c r="DS315" s="39"/>
      <c r="DT315" s="39"/>
      <c r="DU315" s="39"/>
      <c r="DV315" s="39"/>
      <c r="DW315" s="39"/>
      <c r="DX315" s="39"/>
      <c r="DY315" s="39"/>
      <c r="DZ315" s="39"/>
      <c r="EA315" s="39"/>
      <c r="EB315" s="39"/>
      <c r="EC315" s="39"/>
      <c r="ED315" s="39"/>
      <c r="EE315" s="39"/>
      <c r="EF315" s="39"/>
      <c r="EG315" s="39"/>
      <c r="EH315" s="39"/>
      <c r="EI315" s="39"/>
      <c r="EJ315" s="39"/>
      <c r="EK315" s="39"/>
      <c r="EL315" s="39"/>
      <c r="EM315" s="39"/>
      <c r="EN315" s="39"/>
      <c r="EO315" s="39"/>
      <c r="EP315" s="39"/>
      <c r="EQ315" s="39"/>
      <c r="ER315" s="39"/>
      <c r="ES315" s="39"/>
      <c r="ET315" s="39"/>
      <c r="EU315" s="39"/>
      <c r="EV315" s="39"/>
      <c r="EW315" s="39"/>
      <c r="EX315" s="39"/>
      <c r="EY315" s="39"/>
      <c r="EZ315" s="39"/>
      <c r="FA315" s="39"/>
      <c r="FB315" s="39"/>
      <c r="FC315" s="39"/>
      <c r="FD315" s="39"/>
      <c r="FE315" s="39"/>
      <c r="FF315" s="39"/>
      <c r="FG315" s="39"/>
      <c r="FH315" s="39"/>
      <c r="FI315" s="39"/>
      <c r="FJ315" s="39"/>
      <c r="FK315" s="39"/>
      <c r="FL315" s="39"/>
      <c r="FM315" s="39"/>
      <c r="FN315" s="39"/>
      <c r="FO315" s="39"/>
      <c r="FP315" s="39"/>
      <c r="FQ315" s="39"/>
      <c r="FR315" s="39"/>
      <c r="FS315" s="39"/>
      <c r="FT315" s="39"/>
      <c r="FU315" s="39"/>
      <c r="FV315" s="39"/>
      <c r="FW315" s="39"/>
      <c r="FX315" s="39"/>
      <c r="FY315" s="39"/>
      <c r="FZ315" s="39"/>
      <c r="GA315" s="39"/>
      <c r="GB315" s="39"/>
      <c r="GC315" s="39"/>
      <c r="GD315" s="39"/>
      <c r="GE315" s="39"/>
      <c r="GF315" s="39"/>
      <c r="GG315" s="39"/>
      <c r="GH315" s="39"/>
      <c r="GI315" s="39"/>
      <c r="GJ315" s="39"/>
      <c r="GK315" s="39"/>
      <c r="GL315" s="39"/>
      <c r="GM315" s="39"/>
      <c r="GN315" s="39"/>
      <c r="GO315" s="39"/>
      <c r="GP315" s="39"/>
    </row>
    <row r="316" spans="1:198">
      <c r="A316" s="192"/>
      <c r="B316" s="192"/>
      <c r="C316" s="192"/>
      <c r="D316" s="192"/>
      <c r="E316" s="192"/>
      <c r="F316" s="192"/>
      <c r="G316" s="192"/>
      <c r="H316" s="46"/>
      <c r="I316" s="53"/>
      <c r="J316" s="53"/>
      <c r="K316" s="207"/>
      <c r="L316" s="207"/>
      <c r="M316" s="207"/>
      <c r="N316" s="207"/>
      <c r="O316" s="207"/>
      <c r="P316" s="39"/>
      <c r="Q316" s="39"/>
      <c r="R316" s="268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  <c r="DS316" s="39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39"/>
      <c r="EX316" s="39"/>
      <c r="EY316" s="39"/>
      <c r="EZ316" s="39"/>
      <c r="FA316" s="39"/>
      <c r="FB316" s="39"/>
      <c r="FC316" s="39"/>
      <c r="FD316" s="39"/>
      <c r="FE316" s="39"/>
      <c r="FF316" s="39"/>
      <c r="FG316" s="39"/>
      <c r="FH316" s="39"/>
      <c r="FI316" s="39"/>
      <c r="FJ316" s="39"/>
      <c r="FK316" s="39"/>
      <c r="FL316" s="39"/>
      <c r="FM316" s="39"/>
      <c r="FN316" s="39"/>
      <c r="FO316" s="39"/>
      <c r="FP316" s="39"/>
      <c r="FQ316" s="39"/>
      <c r="FR316" s="39"/>
      <c r="FS316" s="39"/>
      <c r="FT316" s="39"/>
      <c r="FU316" s="39"/>
      <c r="FV316" s="39"/>
      <c r="FW316" s="39"/>
      <c r="FX316" s="39"/>
      <c r="FY316" s="39"/>
      <c r="FZ316" s="39"/>
      <c r="GA316" s="39"/>
      <c r="GB316" s="39"/>
      <c r="GC316" s="39"/>
      <c r="GD316" s="39"/>
      <c r="GE316" s="39"/>
      <c r="GF316" s="39"/>
      <c r="GG316" s="39"/>
      <c r="GH316" s="39"/>
      <c r="GI316" s="39"/>
      <c r="GJ316" s="39"/>
      <c r="GK316" s="39"/>
      <c r="GL316" s="39"/>
      <c r="GM316" s="39"/>
      <c r="GN316" s="39"/>
      <c r="GO316" s="39"/>
      <c r="GP316" s="39"/>
    </row>
    <row r="317" spans="1:198">
      <c r="A317" s="192"/>
      <c r="B317" s="192"/>
      <c r="C317" s="192"/>
      <c r="D317" s="192"/>
      <c r="E317" s="192"/>
      <c r="F317" s="192"/>
      <c r="G317" s="192"/>
      <c r="H317" s="46"/>
      <c r="I317" s="53"/>
      <c r="J317" s="53"/>
      <c r="K317" s="207"/>
      <c r="L317" s="207"/>
      <c r="M317" s="207"/>
      <c r="N317" s="207"/>
      <c r="O317" s="207"/>
      <c r="P317" s="39"/>
      <c r="Q317" s="39"/>
      <c r="R317" s="268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  <c r="DS317" s="39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39"/>
      <c r="EX317" s="39"/>
      <c r="EY317" s="39"/>
      <c r="EZ317" s="39"/>
      <c r="FA317" s="39"/>
      <c r="FB317" s="39"/>
      <c r="FC317" s="39"/>
      <c r="FD317" s="39"/>
      <c r="FE317" s="39"/>
      <c r="FF317" s="39"/>
      <c r="FG317" s="39"/>
      <c r="FH317" s="39"/>
      <c r="FI317" s="39"/>
      <c r="FJ317" s="39"/>
      <c r="FK317" s="39"/>
      <c r="FL317" s="39"/>
      <c r="FM317" s="39"/>
      <c r="FN317" s="39"/>
      <c r="FO317" s="39"/>
      <c r="FP317" s="39"/>
      <c r="FQ317" s="39"/>
      <c r="FR317" s="39"/>
      <c r="FS317" s="39"/>
      <c r="FT317" s="39"/>
      <c r="FU317" s="39"/>
      <c r="FV317" s="39"/>
      <c r="FW317" s="39"/>
      <c r="FX317" s="39"/>
      <c r="FY317" s="39"/>
      <c r="FZ317" s="39"/>
      <c r="GA317" s="39"/>
      <c r="GB317" s="39"/>
      <c r="GC317" s="39"/>
      <c r="GD317" s="39"/>
      <c r="GE317" s="39"/>
      <c r="GF317" s="39"/>
      <c r="GG317" s="39"/>
      <c r="GH317" s="39"/>
      <c r="GI317" s="39"/>
      <c r="GJ317" s="39"/>
      <c r="GK317" s="39"/>
      <c r="GL317" s="39"/>
      <c r="GM317" s="39"/>
      <c r="GN317" s="39"/>
      <c r="GO317" s="39"/>
      <c r="GP317" s="39"/>
    </row>
    <row r="318" spans="1:198">
      <c r="A318" s="192"/>
      <c r="B318" s="192"/>
      <c r="C318" s="192"/>
      <c r="D318" s="192"/>
      <c r="E318" s="192"/>
      <c r="F318" s="192"/>
      <c r="G318" s="192"/>
      <c r="H318" s="46"/>
      <c r="I318" s="53"/>
      <c r="J318" s="53"/>
      <c r="K318" s="207"/>
      <c r="L318" s="207"/>
      <c r="M318" s="207"/>
      <c r="N318" s="207"/>
      <c r="O318" s="207"/>
      <c r="P318" s="39"/>
      <c r="Q318" s="39"/>
      <c r="R318" s="268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  <c r="EX318" s="39"/>
      <c r="EY318" s="39"/>
      <c r="EZ318" s="39"/>
      <c r="FA318" s="39"/>
      <c r="FB318" s="39"/>
      <c r="FC318" s="39"/>
      <c r="FD318" s="39"/>
      <c r="FE318" s="39"/>
      <c r="FF318" s="39"/>
      <c r="FG318" s="39"/>
      <c r="FH318" s="39"/>
      <c r="FI318" s="39"/>
      <c r="FJ318" s="39"/>
      <c r="FK318" s="39"/>
      <c r="FL318" s="39"/>
      <c r="FM318" s="39"/>
      <c r="FN318" s="39"/>
      <c r="FO318" s="39"/>
      <c r="FP318" s="39"/>
      <c r="FQ318" s="39"/>
      <c r="FR318" s="39"/>
      <c r="FS318" s="39"/>
      <c r="FT318" s="39"/>
      <c r="FU318" s="39"/>
      <c r="FV318" s="39"/>
      <c r="FW318" s="39"/>
      <c r="FX318" s="39"/>
      <c r="FY318" s="39"/>
      <c r="FZ318" s="39"/>
      <c r="GA318" s="39"/>
      <c r="GB318" s="39"/>
      <c r="GC318" s="39"/>
      <c r="GD318" s="39"/>
      <c r="GE318" s="39"/>
      <c r="GF318" s="39"/>
      <c r="GG318" s="39"/>
      <c r="GH318" s="39"/>
      <c r="GI318" s="39"/>
      <c r="GJ318" s="39"/>
      <c r="GK318" s="39"/>
      <c r="GL318" s="39"/>
      <c r="GM318" s="39"/>
      <c r="GN318" s="39"/>
      <c r="GO318" s="39"/>
      <c r="GP318" s="39"/>
    </row>
    <row r="319" spans="1:198">
      <c r="A319" s="192"/>
      <c r="B319" s="192"/>
      <c r="C319" s="192"/>
      <c r="D319" s="192"/>
      <c r="E319" s="192"/>
      <c r="F319" s="192"/>
      <c r="G319" s="192"/>
      <c r="H319" s="46"/>
      <c r="I319" s="53"/>
      <c r="J319" s="53"/>
      <c r="K319" s="207"/>
      <c r="L319" s="207"/>
      <c r="M319" s="207"/>
      <c r="N319" s="207"/>
      <c r="O319" s="207"/>
      <c r="P319" s="39"/>
      <c r="Q319" s="39"/>
      <c r="R319" s="268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</row>
    <row r="320" spans="1:198">
      <c r="A320" s="192"/>
      <c r="B320" s="192"/>
      <c r="C320" s="192"/>
      <c r="D320" s="192"/>
      <c r="E320" s="192"/>
      <c r="F320" s="192"/>
      <c r="G320" s="192"/>
      <c r="H320" s="46"/>
      <c r="I320" s="53"/>
      <c r="J320" s="53"/>
      <c r="K320" s="207"/>
      <c r="L320" s="207"/>
      <c r="M320" s="207"/>
      <c r="N320" s="207"/>
      <c r="O320" s="207"/>
      <c r="P320" s="39"/>
      <c r="Q320" s="39"/>
      <c r="R320" s="268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  <c r="DS320" s="39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39"/>
      <c r="EX320" s="39"/>
      <c r="EY320" s="39"/>
      <c r="EZ320" s="39"/>
      <c r="FA320" s="39"/>
      <c r="FB320" s="39"/>
      <c r="FC320" s="39"/>
      <c r="FD320" s="39"/>
      <c r="FE320" s="39"/>
      <c r="FF320" s="39"/>
      <c r="FG320" s="39"/>
      <c r="FH320" s="39"/>
      <c r="FI320" s="39"/>
      <c r="FJ320" s="39"/>
      <c r="FK320" s="39"/>
      <c r="FL320" s="39"/>
      <c r="FM320" s="39"/>
      <c r="FN320" s="39"/>
      <c r="FO320" s="39"/>
      <c r="FP320" s="39"/>
      <c r="FQ320" s="39"/>
      <c r="FR320" s="39"/>
      <c r="FS320" s="39"/>
      <c r="FT320" s="39"/>
      <c r="FU320" s="39"/>
      <c r="FV320" s="39"/>
      <c r="FW320" s="39"/>
      <c r="FX320" s="39"/>
      <c r="FY320" s="39"/>
      <c r="FZ320" s="39"/>
      <c r="GA320" s="39"/>
      <c r="GB320" s="39"/>
      <c r="GC320" s="39"/>
      <c r="GD320" s="39"/>
      <c r="GE320" s="39"/>
      <c r="GF320" s="39"/>
      <c r="GG320" s="39"/>
      <c r="GH320" s="39"/>
      <c r="GI320" s="39"/>
      <c r="GJ320" s="39"/>
      <c r="GK320" s="39"/>
      <c r="GL320" s="39"/>
      <c r="GM320" s="39"/>
      <c r="GN320" s="39"/>
      <c r="GO320" s="39"/>
      <c r="GP320" s="39"/>
    </row>
    <row r="321" spans="1:198">
      <c r="A321" s="192"/>
      <c r="B321" s="192"/>
      <c r="C321" s="192"/>
      <c r="D321" s="192"/>
      <c r="E321" s="192"/>
      <c r="F321" s="192"/>
      <c r="G321" s="192"/>
      <c r="H321" s="46"/>
      <c r="I321" s="53"/>
      <c r="J321" s="53"/>
      <c r="K321" s="207"/>
      <c r="L321" s="207"/>
      <c r="M321" s="207"/>
      <c r="N321" s="207"/>
      <c r="O321" s="207"/>
      <c r="P321" s="39"/>
      <c r="Q321" s="39"/>
      <c r="R321" s="268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  <c r="DJ321" s="39"/>
      <c r="DK321" s="39"/>
      <c r="DL321" s="39"/>
      <c r="DM321" s="39"/>
      <c r="DN321" s="39"/>
      <c r="DO321" s="39"/>
      <c r="DP321" s="39"/>
      <c r="DQ321" s="39"/>
      <c r="DR321" s="39"/>
      <c r="DS321" s="39"/>
      <c r="DT321" s="39"/>
      <c r="DU321" s="39"/>
      <c r="DV321" s="39"/>
      <c r="DW321" s="39"/>
      <c r="DX321" s="39"/>
      <c r="DY321" s="39"/>
      <c r="DZ321" s="39"/>
      <c r="EA321" s="39"/>
      <c r="EB321" s="39"/>
      <c r="EC321" s="39"/>
      <c r="ED321" s="39"/>
      <c r="EE321" s="39"/>
      <c r="EF321" s="39"/>
      <c r="EG321" s="39"/>
      <c r="EH321" s="39"/>
      <c r="EI321" s="39"/>
      <c r="EJ321" s="39"/>
      <c r="EK321" s="39"/>
      <c r="EL321" s="39"/>
      <c r="EM321" s="39"/>
      <c r="EN321" s="39"/>
      <c r="EO321" s="39"/>
      <c r="EP321" s="39"/>
      <c r="EQ321" s="39"/>
      <c r="ER321" s="39"/>
      <c r="ES321" s="39"/>
      <c r="ET321" s="39"/>
      <c r="EU321" s="39"/>
      <c r="EV321" s="39"/>
      <c r="EW321" s="39"/>
      <c r="EX321" s="39"/>
      <c r="EY321" s="39"/>
      <c r="EZ321" s="39"/>
      <c r="FA321" s="39"/>
      <c r="FB321" s="39"/>
      <c r="FC321" s="39"/>
      <c r="FD321" s="39"/>
      <c r="FE321" s="39"/>
      <c r="FF321" s="39"/>
      <c r="FG321" s="39"/>
      <c r="FH321" s="39"/>
      <c r="FI321" s="39"/>
      <c r="FJ321" s="39"/>
      <c r="FK321" s="39"/>
      <c r="FL321" s="39"/>
      <c r="FM321" s="39"/>
      <c r="FN321" s="39"/>
      <c r="FO321" s="39"/>
      <c r="FP321" s="39"/>
      <c r="FQ321" s="39"/>
      <c r="FR321" s="39"/>
      <c r="FS321" s="39"/>
      <c r="FT321" s="39"/>
      <c r="FU321" s="39"/>
      <c r="FV321" s="39"/>
      <c r="FW321" s="39"/>
      <c r="FX321" s="39"/>
      <c r="FY321" s="39"/>
      <c r="FZ321" s="39"/>
      <c r="GA321" s="39"/>
      <c r="GB321" s="39"/>
      <c r="GC321" s="39"/>
      <c r="GD321" s="39"/>
      <c r="GE321" s="39"/>
      <c r="GF321" s="39"/>
      <c r="GG321" s="39"/>
      <c r="GH321" s="39"/>
      <c r="GI321" s="39"/>
      <c r="GJ321" s="39"/>
      <c r="GK321" s="39"/>
      <c r="GL321" s="39"/>
      <c r="GM321" s="39"/>
      <c r="GN321" s="39"/>
      <c r="GO321" s="39"/>
      <c r="GP321" s="39"/>
    </row>
    <row r="322" spans="1:198">
      <c r="A322" s="192"/>
      <c r="B322" s="192"/>
      <c r="C322" s="192"/>
      <c r="D322" s="192"/>
      <c r="E322" s="192"/>
      <c r="F322" s="192"/>
      <c r="G322" s="192"/>
      <c r="H322" s="46"/>
      <c r="I322" s="53"/>
      <c r="J322" s="53"/>
      <c r="K322" s="207"/>
      <c r="L322" s="207"/>
      <c r="M322" s="207"/>
      <c r="N322" s="207"/>
      <c r="O322" s="207"/>
      <c r="P322" s="39"/>
      <c r="Q322" s="39"/>
      <c r="R322" s="268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  <c r="DJ322" s="39"/>
      <c r="DK322" s="39"/>
      <c r="DL322" s="39"/>
      <c r="DM322" s="39"/>
      <c r="DN322" s="39"/>
      <c r="DO322" s="39"/>
      <c r="DP322" s="39"/>
      <c r="DQ322" s="39"/>
      <c r="DR322" s="39"/>
      <c r="DS322" s="39"/>
      <c r="DT322" s="39"/>
      <c r="DU322" s="39"/>
      <c r="DV322" s="39"/>
      <c r="DW322" s="39"/>
      <c r="DX322" s="39"/>
      <c r="DY322" s="39"/>
      <c r="DZ322" s="39"/>
      <c r="EA322" s="39"/>
      <c r="EB322" s="39"/>
      <c r="EC322" s="39"/>
      <c r="ED322" s="39"/>
      <c r="EE322" s="39"/>
      <c r="EF322" s="39"/>
      <c r="EG322" s="39"/>
      <c r="EH322" s="39"/>
      <c r="EI322" s="39"/>
      <c r="EJ322" s="39"/>
      <c r="EK322" s="39"/>
      <c r="EL322" s="39"/>
      <c r="EM322" s="39"/>
      <c r="EN322" s="39"/>
      <c r="EO322" s="39"/>
      <c r="EP322" s="39"/>
      <c r="EQ322" s="39"/>
      <c r="ER322" s="39"/>
      <c r="ES322" s="39"/>
      <c r="ET322" s="39"/>
      <c r="EU322" s="39"/>
      <c r="EV322" s="39"/>
      <c r="EW322" s="39"/>
      <c r="EX322" s="39"/>
      <c r="EY322" s="39"/>
      <c r="EZ322" s="39"/>
      <c r="FA322" s="39"/>
      <c r="FB322" s="39"/>
      <c r="FC322" s="39"/>
      <c r="FD322" s="39"/>
      <c r="FE322" s="39"/>
      <c r="FF322" s="39"/>
      <c r="FG322" s="39"/>
      <c r="FH322" s="39"/>
      <c r="FI322" s="39"/>
      <c r="FJ322" s="39"/>
      <c r="FK322" s="39"/>
      <c r="FL322" s="39"/>
      <c r="FM322" s="39"/>
      <c r="FN322" s="39"/>
      <c r="FO322" s="39"/>
      <c r="FP322" s="39"/>
      <c r="FQ322" s="39"/>
      <c r="FR322" s="39"/>
      <c r="FS322" s="39"/>
      <c r="FT322" s="39"/>
      <c r="FU322" s="39"/>
      <c r="FV322" s="39"/>
      <c r="FW322" s="39"/>
      <c r="FX322" s="39"/>
      <c r="FY322" s="39"/>
      <c r="FZ322" s="39"/>
      <c r="GA322" s="39"/>
      <c r="GB322" s="39"/>
      <c r="GC322" s="39"/>
      <c r="GD322" s="39"/>
      <c r="GE322" s="39"/>
      <c r="GF322" s="39"/>
      <c r="GG322" s="39"/>
      <c r="GH322" s="39"/>
      <c r="GI322" s="39"/>
      <c r="GJ322" s="39"/>
      <c r="GK322" s="39"/>
      <c r="GL322" s="39"/>
      <c r="GM322" s="39"/>
      <c r="GN322" s="39"/>
      <c r="GO322" s="39"/>
      <c r="GP322" s="39"/>
    </row>
    <row r="323" spans="1:198">
      <c r="A323" s="192"/>
      <c r="B323" s="192"/>
      <c r="C323" s="192"/>
      <c r="D323" s="192"/>
      <c r="E323" s="192"/>
      <c r="F323" s="192"/>
      <c r="G323" s="192"/>
      <c r="H323" s="46"/>
      <c r="I323" s="53"/>
      <c r="J323" s="53"/>
      <c r="K323" s="207"/>
      <c r="L323" s="207"/>
      <c r="M323" s="207"/>
      <c r="N323" s="207"/>
      <c r="O323" s="207"/>
      <c r="P323" s="39"/>
      <c r="Q323" s="39"/>
      <c r="R323" s="268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  <c r="DS323" s="39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39"/>
      <c r="EX323" s="39"/>
      <c r="EY323" s="39"/>
      <c r="EZ323" s="39"/>
      <c r="FA323" s="39"/>
      <c r="FB323" s="39"/>
      <c r="FC323" s="39"/>
      <c r="FD323" s="39"/>
      <c r="FE323" s="39"/>
      <c r="FF323" s="39"/>
      <c r="FG323" s="39"/>
      <c r="FH323" s="39"/>
      <c r="FI323" s="39"/>
      <c r="FJ323" s="39"/>
      <c r="FK323" s="39"/>
      <c r="FL323" s="39"/>
      <c r="FM323" s="39"/>
      <c r="FN323" s="39"/>
      <c r="FO323" s="39"/>
      <c r="FP323" s="39"/>
      <c r="FQ323" s="39"/>
      <c r="FR323" s="39"/>
      <c r="FS323" s="39"/>
      <c r="FT323" s="39"/>
      <c r="FU323" s="39"/>
      <c r="FV323" s="39"/>
      <c r="FW323" s="39"/>
      <c r="FX323" s="39"/>
      <c r="FY323" s="39"/>
      <c r="FZ323" s="39"/>
      <c r="GA323" s="39"/>
      <c r="GB323" s="39"/>
      <c r="GC323" s="39"/>
      <c r="GD323" s="39"/>
      <c r="GE323" s="39"/>
      <c r="GF323" s="39"/>
      <c r="GG323" s="39"/>
      <c r="GH323" s="39"/>
      <c r="GI323" s="39"/>
      <c r="GJ323" s="39"/>
      <c r="GK323" s="39"/>
      <c r="GL323" s="39"/>
      <c r="GM323" s="39"/>
      <c r="GN323" s="39"/>
      <c r="GO323" s="39"/>
      <c r="GP323" s="39"/>
    </row>
    <row r="324" spans="1:198">
      <c r="A324" s="192"/>
      <c r="B324" s="192"/>
      <c r="C324" s="192"/>
      <c r="D324" s="192"/>
      <c r="E324" s="192"/>
      <c r="F324" s="192"/>
      <c r="G324" s="192"/>
      <c r="H324" s="46"/>
      <c r="I324" s="53"/>
      <c r="J324" s="53"/>
      <c r="K324" s="207"/>
      <c r="L324" s="207"/>
      <c r="M324" s="207"/>
      <c r="N324" s="207"/>
      <c r="O324" s="207"/>
      <c r="P324" s="39"/>
      <c r="Q324" s="39"/>
      <c r="R324" s="268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  <c r="DS324" s="39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39"/>
      <c r="EX324" s="39"/>
      <c r="EY324" s="39"/>
      <c r="EZ324" s="39"/>
      <c r="FA324" s="39"/>
      <c r="FB324" s="39"/>
      <c r="FC324" s="39"/>
      <c r="FD324" s="39"/>
      <c r="FE324" s="39"/>
      <c r="FF324" s="39"/>
      <c r="FG324" s="39"/>
      <c r="FH324" s="39"/>
      <c r="FI324" s="39"/>
      <c r="FJ324" s="39"/>
      <c r="FK324" s="39"/>
      <c r="FL324" s="39"/>
      <c r="FM324" s="39"/>
      <c r="FN324" s="39"/>
      <c r="FO324" s="39"/>
      <c r="FP324" s="39"/>
      <c r="FQ324" s="39"/>
      <c r="FR324" s="39"/>
      <c r="FS324" s="39"/>
      <c r="FT324" s="39"/>
      <c r="FU324" s="39"/>
      <c r="FV324" s="39"/>
      <c r="FW324" s="39"/>
      <c r="FX324" s="39"/>
      <c r="FY324" s="39"/>
      <c r="FZ324" s="39"/>
      <c r="GA324" s="39"/>
      <c r="GB324" s="39"/>
      <c r="GC324" s="39"/>
      <c r="GD324" s="39"/>
      <c r="GE324" s="39"/>
      <c r="GF324" s="39"/>
      <c r="GG324" s="39"/>
      <c r="GH324" s="39"/>
      <c r="GI324" s="39"/>
      <c r="GJ324" s="39"/>
      <c r="GK324" s="39"/>
      <c r="GL324" s="39"/>
      <c r="GM324" s="39"/>
      <c r="GN324" s="39"/>
      <c r="GO324" s="39"/>
      <c r="GP324" s="39"/>
    </row>
    <row r="325" spans="1:198">
      <c r="A325" s="192"/>
      <c r="B325" s="192"/>
      <c r="C325" s="192"/>
      <c r="D325" s="192"/>
      <c r="E325" s="192"/>
      <c r="F325" s="192"/>
      <c r="G325" s="192"/>
      <c r="H325" s="46"/>
      <c r="I325" s="53"/>
      <c r="J325" s="53"/>
      <c r="K325" s="207"/>
      <c r="L325" s="207"/>
      <c r="M325" s="207"/>
      <c r="N325" s="207"/>
      <c r="O325" s="207"/>
      <c r="P325" s="39"/>
      <c r="Q325" s="39"/>
      <c r="R325" s="268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</row>
    <row r="326" spans="1:198">
      <c r="A326" s="192"/>
      <c r="B326" s="192"/>
      <c r="C326" s="192"/>
      <c r="D326" s="192"/>
      <c r="E326" s="192"/>
      <c r="F326" s="192"/>
      <c r="G326" s="192"/>
      <c r="H326" s="46"/>
      <c r="I326" s="53"/>
      <c r="J326" s="53"/>
      <c r="K326" s="207"/>
      <c r="L326" s="207"/>
      <c r="M326" s="207"/>
      <c r="N326" s="207"/>
      <c r="O326" s="207"/>
      <c r="P326" s="39"/>
      <c r="Q326" s="39"/>
      <c r="R326" s="268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  <c r="DJ326" s="39"/>
      <c r="DK326" s="39"/>
      <c r="DL326" s="39"/>
      <c r="DM326" s="39"/>
      <c r="DN326" s="39"/>
      <c r="DO326" s="39"/>
      <c r="DP326" s="39"/>
      <c r="DQ326" s="39"/>
      <c r="DR326" s="39"/>
      <c r="DS326" s="39"/>
      <c r="DT326" s="39"/>
      <c r="DU326" s="39"/>
      <c r="DV326" s="39"/>
      <c r="DW326" s="39"/>
      <c r="DX326" s="39"/>
      <c r="DY326" s="39"/>
      <c r="DZ326" s="39"/>
      <c r="EA326" s="39"/>
      <c r="EB326" s="39"/>
      <c r="EC326" s="39"/>
      <c r="ED326" s="39"/>
      <c r="EE326" s="39"/>
      <c r="EF326" s="39"/>
      <c r="EG326" s="39"/>
      <c r="EH326" s="39"/>
      <c r="EI326" s="39"/>
      <c r="EJ326" s="39"/>
      <c r="EK326" s="39"/>
      <c r="EL326" s="39"/>
      <c r="EM326" s="39"/>
      <c r="EN326" s="39"/>
      <c r="EO326" s="39"/>
      <c r="EP326" s="39"/>
      <c r="EQ326" s="39"/>
      <c r="ER326" s="39"/>
      <c r="ES326" s="39"/>
      <c r="ET326" s="39"/>
      <c r="EU326" s="39"/>
      <c r="EV326" s="39"/>
      <c r="EW326" s="39"/>
      <c r="EX326" s="39"/>
      <c r="EY326" s="39"/>
      <c r="EZ326" s="39"/>
      <c r="FA326" s="39"/>
      <c r="FB326" s="39"/>
      <c r="FC326" s="39"/>
      <c r="FD326" s="39"/>
      <c r="FE326" s="39"/>
      <c r="FF326" s="39"/>
      <c r="FG326" s="39"/>
      <c r="FH326" s="39"/>
      <c r="FI326" s="39"/>
      <c r="FJ326" s="39"/>
      <c r="FK326" s="39"/>
      <c r="FL326" s="39"/>
      <c r="FM326" s="39"/>
      <c r="FN326" s="39"/>
      <c r="FO326" s="39"/>
      <c r="FP326" s="39"/>
      <c r="FQ326" s="39"/>
      <c r="FR326" s="39"/>
      <c r="FS326" s="39"/>
      <c r="FT326" s="39"/>
      <c r="FU326" s="39"/>
      <c r="FV326" s="39"/>
      <c r="FW326" s="39"/>
      <c r="FX326" s="39"/>
      <c r="FY326" s="39"/>
      <c r="FZ326" s="39"/>
      <c r="GA326" s="39"/>
      <c r="GB326" s="39"/>
      <c r="GC326" s="39"/>
      <c r="GD326" s="39"/>
      <c r="GE326" s="39"/>
      <c r="GF326" s="39"/>
      <c r="GG326" s="39"/>
      <c r="GH326" s="39"/>
      <c r="GI326" s="39"/>
      <c r="GJ326" s="39"/>
      <c r="GK326" s="39"/>
      <c r="GL326" s="39"/>
      <c r="GM326" s="39"/>
      <c r="GN326" s="39"/>
      <c r="GO326" s="39"/>
      <c r="GP326" s="39"/>
    </row>
    <row r="327" spans="1:198">
      <c r="A327" s="192"/>
      <c r="B327" s="192"/>
      <c r="C327" s="192"/>
      <c r="D327" s="192"/>
      <c r="E327" s="192"/>
      <c r="F327" s="192"/>
      <c r="G327" s="192"/>
      <c r="H327" s="46"/>
      <c r="I327" s="53"/>
      <c r="J327" s="53"/>
      <c r="K327" s="207"/>
      <c r="L327" s="207"/>
      <c r="M327" s="207"/>
      <c r="N327" s="207"/>
      <c r="O327" s="207"/>
      <c r="P327" s="39"/>
      <c r="Q327" s="39"/>
      <c r="R327" s="268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39"/>
      <c r="EX327" s="39"/>
      <c r="EY327" s="39"/>
      <c r="EZ327" s="39"/>
      <c r="FA327" s="39"/>
      <c r="FB327" s="39"/>
      <c r="FC327" s="39"/>
      <c r="FD327" s="39"/>
      <c r="FE327" s="39"/>
      <c r="FF327" s="39"/>
      <c r="FG327" s="39"/>
      <c r="FH327" s="39"/>
      <c r="FI327" s="39"/>
      <c r="FJ327" s="39"/>
      <c r="FK327" s="39"/>
      <c r="FL327" s="39"/>
      <c r="FM327" s="39"/>
      <c r="FN327" s="39"/>
      <c r="FO327" s="39"/>
      <c r="FP327" s="39"/>
      <c r="FQ327" s="39"/>
      <c r="FR327" s="39"/>
      <c r="FS327" s="39"/>
      <c r="FT327" s="39"/>
      <c r="FU327" s="39"/>
      <c r="FV327" s="39"/>
      <c r="FW327" s="39"/>
      <c r="FX327" s="39"/>
      <c r="FY327" s="39"/>
      <c r="FZ327" s="39"/>
      <c r="GA327" s="39"/>
      <c r="GB327" s="39"/>
      <c r="GC327" s="39"/>
      <c r="GD327" s="39"/>
      <c r="GE327" s="39"/>
      <c r="GF327" s="39"/>
      <c r="GG327" s="39"/>
      <c r="GH327" s="39"/>
      <c r="GI327" s="39"/>
      <c r="GJ327" s="39"/>
      <c r="GK327" s="39"/>
      <c r="GL327" s="39"/>
      <c r="GM327" s="39"/>
      <c r="GN327" s="39"/>
      <c r="GO327" s="39"/>
      <c r="GP327" s="39"/>
    </row>
    <row r="328" spans="1:198">
      <c r="A328" s="192"/>
      <c r="B328" s="192"/>
      <c r="C328" s="192"/>
      <c r="D328" s="192"/>
      <c r="E328" s="192"/>
      <c r="F328" s="192"/>
      <c r="G328" s="192"/>
      <c r="H328" s="46"/>
      <c r="I328" s="53"/>
      <c r="J328" s="53"/>
      <c r="K328" s="207"/>
      <c r="L328" s="207"/>
      <c r="M328" s="207"/>
      <c r="N328" s="207"/>
      <c r="O328" s="207"/>
      <c r="P328" s="39"/>
      <c r="Q328" s="39"/>
      <c r="R328" s="268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  <c r="DS328" s="39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39"/>
      <c r="EX328" s="39"/>
      <c r="EY328" s="39"/>
      <c r="EZ328" s="39"/>
      <c r="FA328" s="39"/>
      <c r="FB328" s="39"/>
      <c r="FC328" s="39"/>
      <c r="FD328" s="39"/>
      <c r="FE328" s="39"/>
      <c r="FF328" s="39"/>
      <c r="FG328" s="39"/>
      <c r="FH328" s="39"/>
      <c r="FI328" s="39"/>
      <c r="FJ328" s="39"/>
      <c r="FK328" s="39"/>
      <c r="FL328" s="39"/>
      <c r="FM328" s="39"/>
      <c r="FN328" s="39"/>
      <c r="FO328" s="39"/>
      <c r="FP328" s="39"/>
      <c r="FQ328" s="39"/>
      <c r="FR328" s="39"/>
      <c r="FS328" s="39"/>
      <c r="FT328" s="39"/>
      <c r="FU328" s="39"/>
      <c r="FV328" s="39"/>
      <c r="FW328" s="39"/>
      <c r="FX328" s="39"/>
      <c r="FY328" s="39"/>
      <c r="FZ328" s="39"/>
      <c r="GA328" s="39"/>
      <c r="GB328" s="39"/>
      <c r="GC328" s="39"/>
      <c r="GD328" s="39"/>
      <c r="GE328" s="39"/>
      <c r="GF328" s="39"/>
      <c r="GG328" s="39"/>
      <c r="GH328" s="39"/>
      <c r="GI328" s="39"/>
      <c r="GJ328" s="39"/>
      <c r="GK328" s="39"/>
      <c r="GL328" s="39"/>
      <c r="GM328" s="39"/>
      <c r="GN328" s="39"/>
      <c r="GO328" s="39"/>
      <c r="GP328" s="39"/>
    </row>
    <row r="329" spans="1:198">
      <c r="A329" s="192"/>
      <c r="B329" s="192"/>
      <c r="C329" s="192"/>
      <c r="D329" s="192"/>
      <c r="E329" s="192"/>
      <c r="F329" s="192"/>
      <c r="G329" s="192"/>
      <c r="H329" s="46"/>
      <c r="I329" s="53"/>
      <c r="J329" s="53"/>
      <c r="K329" s="207"/>
      <c r="L329" s="207"/>
      <c r="M329" s="207"/>
      <c r="N329" s="207"/>
      <c r="O329" s="207"/>
      <c r="P329" s="39"/>
      <c r="Q329" s="39"/>
      <c r="R329" s="268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  <c r="EX329" s="39"/>
      <c r="EY329" s="39"/>
      <c r="EZ329" s="39"/>
      <c r="FA329" s="39"/>
      <c r="FB329" s="39"/>
      <c r="FC329" s="39"/>
      <c r="FD329" s="39"/>
      <c r="FE329" s="39"/>
      <c r="FF329" s="39"/>
      <c r="FG329" s="39"/>
      <c r="FH329" s="39"/>
      <c r="FI329" s="39"/>
      <c r="FJ329" s="39"/>
      <c r="FK329" s="39"/>
      <c r="FL329" s="39"/>
      <c r="FM329" s="39"/>
      <c r="FN329" s="39"/>
      <c r="FO329" s="39"/>
      <c r="FP329" s="39"/>
      <c r="FQ329" s="39"/>
      <c r="FR329" s="39"/>
      <c r="FS329" s="39"/>
      <c r="FT329" s="39"/>
      <c r="FU329" s="39"/>
      <c r="FV329" s="39"/>
      <c r="FW329" s="39"/>
      <c r="FX329" s="39"/>
      <c r="FY329" s="39"/>
      <c r="FZ329" s="39"/>
      <c r="GA329" s="39"/>
      <c r="GB329" s="39"/>
      <c r="GC329" s="39"/>
      <c r="GD329" s="39"/>
      <c r="GE329" s="39"/>
      <c r="GF329" s="39"/>
      <c r="GG329" s="39"/>
      <c r="GH329" s="39"/>
      <c r="GI329" s="39"/>
      <c r="GJ329" s="39"/>
      <c r="GK329" s="39"/>
      <c r="GL329" s="39"/>
      <c r="GM329" s="39"/>
      <c r="GN329" s="39"/>
      <c r="GO329" s="39"/>
      <c r="GP329" s="39"/>
    </row>
    <row r="330" spans="1:198">
      <c r="A330" s="192"/>
      <c r="B330" s="192"/>
      <c r="C330" s="192"/>
      <c r="D330" s="192"/>
      <c r="E330" s="192"/>
      <c r="F330" s="192"/>
      <c r="G330" s="192"/>
      <c r="H330" s="46"/>
      <c r="I330" s="53"/>
      <c r="J330" s="53"/>
      <c r="K330" s="207"/>
      <c r="L330" s="207"/>
      <c r="M330" s="207"/>
      <c r="N330" s="207"/>
      <c r="O330" s="207"/>
      <c r="P330" s="39"/>
      <c r="Q330" s="39"/>
      <c r="R330" s="268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  <c r="DS330" s="39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39"/>
      <c r="EX330" s="39"/>
      <c r="EY330" s="39"/>
      <c r="EZ330" s="39"/>
      <c r="FA330" s="39"/>
      <c r="FB330" s="39"/>
      <c r="FC330" s="39"/>
      <c r="FD330" s="39"/>
      <c r="FE330" s="39"/>
      <c r="FF330" s="39"/>
      <c r="FG330" s="39"/>
      <c r="FH330" s="39"/>
      <c r="FI330" s="39"/>
      <c r="FJ330" s="39"/>
      <c r="FK330" s="39"/>
      <c r="FL330" s="39"/>
      <c r="FM330" s="39"/>
      <c r="FN330" s="39"/>
      <c r="FO330" s="39"/>
      <c r="FP330" s="39"/>
      <c r="FQ330" s="39"/>
      <c r="FR330" s="39"/>
      <c r="FS330" s="39"/>
      <c r="FT330" s="39"/>
      <c r="FU330" s="39"/>
      <c r="FV330" s="39"/>
      <c r="FW330" s="39"/>
      <c r="FX330" s="39"/>
      <c r="FY330" s="39"/>
      <c r="FZ330" s="39"/>
      <c r="GA330" s="39"/>
      <c r="GB330" s="39"/>
      <c r="GC330" s="39"/>
      <c r="GD330" s="39"/>
      <c r="GE330" s="39"/>
      <c r="GF330" s="39"/>
      <c r="GG330" s="39"/>
      <c r="GH330" s="39"/>
      <c r="GI330" s="39"/>
      <c r="GJ330" s="39"/>
      <c r="GK330" s="39"/>
      <c r="GL330" s="39"/>
      <c r="GM330" s="39"/>
      <c r="GN330" s="39"/>
      <c r="GO330" s="39"/>
      <c r="GP330" s="39"/>
    </row>
    <row r="331" spans="1:198">
      <c r="A331" s="192"/>
      <c r="B331" s="192"/>
      <c r="C331" s="192"/>
      <c r="D331" s="192"/>
      <c r="E331" s="192"/>
      <c r="F331" s="192"/>
      <c r="G331" s="192"/>
      <c r="H331" s="46"/>
      <c r="I331" s="53"/>
      <c r="J331" s="53"/>
      <c r="K331" s="207"/>
      <c r="L331" s="207"/>
      <c r="M331" s="207"/>
      <c r="N331" s="207"/>
      <c r="O331" s="207"/>
      <c r="P331" s="39"/>
      <c r="Q331" s="39"/>
      <c r="R331" s="268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39"/>
      <c r="EX331" s="39"/>
      <c r="EY331" s="39"/>
      <c r="EZ331" s="39"/>
      <c r="FA331" s="39"/>
      <c r="FB331" s="39"/>
      <c r="FC331" s="39"/>
      <c r="FD331" s="39"/>
      <c r="FE331" s="39"/>
      <c r="FF331" s="39"/>
      <c r="FG331" s="39"/>
      <c r="FH331" s="39"/>
      <c r="FI331" s="39"/>
      <c r="FJ331" s="39"/>
      <c r="FK331" s="39"/>
      <c r="FL331" s="39"/>
      <c r="FM331" s="39"/>
      <c r="FN331" s="39"/>
      <c r="FO331" s="39"/>
      <c r="FP331" s="39"/>
      <c r="FQ331" s="39"/>
      <c r="FR331" s="39"/>
      <c r="FS331" s="39"/>
      <c r="FT331" s="39"/>
      <c r="FU331" s="39"/>
      <c r="FV331" s="39"/>
      <c r="FW331" s="39"/>
      <c r="FX331" s="39"/>
      <c r="FY331" s="39"/>
      <c r="FZ331" s="39"/>
      <c r="GA331" s="39"/>
      <c r="GB331" s="39"/>
      <c r="GC331" s="39"/>
      <c r="GD331" s="39"/>
      <c r="GE331" s="39"/>
      <c r="GF331" s="39"/>
      <c r="GG331" s="39"/>
      <c r="GH331" s="39"/>
      <c r="GI331" s="39"/>
      <c r="GJ331" s="39"/>
      <c r="GK331" s="39"/>
      <c r="GL331" s="39"/>
      <c r="GM331" s="39"/>
      <c r="GN331" s="39"/>
      <c r="GO331" s="39"/>
      <c r="GP331" s="39"/>
    </row>
    <row r="332" spans="1:198">
      <c r="A332" s="192"/>
      <c r="B332" s="192"/>
      <c r="C332" s="192"/>
      <c r="D332" s="192"/>
      <c r="E332" s="192"/>
      <c r="F332" s="192"/>
      <c r="G332" s="192"/>
      <c r="H332" s="46"/>
      <c r="I332" s="53"/>
      <c r="J332" s="53"/>
      <c r="K332" s="207"/>
      <c r="L332" s="207"/>
      <c r="M332" s="207"/>
      <c r="N332" s="207"/>
      <c r="O332" s="207"/>
      <c r="P332" s="39"/>
      <c r="Q332" s="39"/>
      <c r="R332" s="268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  <c r="DS332" s="39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39"/>
      <c r="EX332" s="39"/>
      <c r="EY332" s="39"/>
      <c r="EZ332" s="39"/>
      <c r="FA332" s="39"/>
      <c r="FB332" s="39"/>
      <c r="FC332" s="39"/>
      <c r="FD332" s="39"/>
      <c r="FE332" s="39"/>
      <c r="FF332" s="39"/>
      <c r="FG332" s="39"/>
      <c r="FH332" s="39"/>
      <c r="FI332" s="39"/>
      <c r="FJ332" s="39"/>
      <c r="FK332" s="39"/>
      <c r="FL332" s="39"/>
      <c r="FM332" s="39"/>
      <c r="FN332" s="39"/>
      <c r="FO332" s="39"/>
      <c r="FP332" s="39"/>
      <c r="FQ332" s="39"/>
      <c r="FR332" s="39"/>
      <c r="FS332" s="39"/>
      <c r="FT332" s="39"/>
      <c r="FU332" s="39"/>
      <c r="FV332" s="39"/>
      <c r="FW332" s="39"/>
      <c r="FX332" s="39"/>
      <c r="FY332" s="39"/>
      <c r="FZ332" s="39"/>
      <c r="GA332" s="39"/>
      <c r="GB332" s="39"/>
      <c r="GC332" s="39"/>
      <c r="GD332" s="39"/>
      <c r="GE332" s="39"/>
      <c r="GF332" s="39"/>
      <c r="GG332" s="39"/>
      <c r="GH332" s="39"/>
      <c r="GI332" s="39"/>
      <c r="GJ332" s="39"/>
      <c r="GK332" s="39"/>
      <c r="GL332" s="39"/>
      <c r="GM332" s="39"/>
      <c r="GN332" s="39"/>
      <c r="GO332" s="39"/>
      <c r="GP332" s="39"/>
    </row>
    <row r="333" spans="1:198">
      <c r="A333" s="192"/>
      <c r="B333" s="192"/>
      <c r="C333" s="192"/>
      <c r="D333" s="192"/>
      <c r="E333" s="192"/>
      <c r="F333" s="192"/>
      <c r="G333" s="192"/>
      <c r="H333" s="46"/>
      <c r="I333" s="53"/>
      <c r="J333" s="53"/>
      <c r="K333" s="207"/>
      <c r="L333" s="207"/>
      <c r="M333" s="207"/>
      <c r="N333" s="207"/>
      <c r="O333" s="207"/>
      <c r="P333" s="39"/>
      <c r="Q333" s="39"/>
      <c r="R333" s="268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  <c r="DS333" s="39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39"/>
      <c r="EX333" s="39"/>
      <c r="EY333" s="39"/>
      <c r="EZ333" s="39"/>
      <c r="FA333" s="39"/>
      <c r="FB333" s="39"/>
      <c r="FC333" s="39"/>
      <c r="FD333" s="39"/>
      <c r="FE333" s="39"/>
      <c r="FF333" s="39"/>
      <c r="FG333" s="39"/>
      <c r="FH333" s="39"/>
      <c r="FI333" s="39"/>
      <c r="FJ333" s="39"/>
      <c r="FK333" s="39"/>
      <c r="FL333" s="39"/>
      <c r="FM333" s="39"/>
      <c r="FN333" s="39"/>
      <c r="FO333" s="39"/>
      <c r="FP333" s="39"/>
      <c r="FQ333" s="39"/>
      <c r="FR333" s="39"/>
      <c r="FS333" s="39"/>
      <c r="FT333" s="39"/>
      <c r="FU333" s="39"/>
      <c r="FV333" s="39"/>
      <c r="FW333" s="39"/>
      <c r="FX333" s="39"/>
      <c r="FY333" s="39"/>
      <c r="FZ333" s="39"/>
      <c r="GA333" s="39"/>
      <c r="GB333" s="39"/>
      <c r="GC333" s="39"/>
      <c r="GD333" s="39"/>
      <c r="GE333" s="39"/>
      <c r="GF333" s="39"/>
      <c r="GG333" s="39"/>
      <c r="GH333" s="39"/>
      <c r="GI333" s="39"/>
      <c r="GJ333" s="39"/>
      <c r="GK333" s="39"/>
      <c r="GL333" s="39"/>
      <c r="GM333" s="39"/>
      <c r="GN333" s="39"/>
      <c r="GO333" s="39"/>
      <c r="GP333" s="39"/>
    </row>
    <row r="334" spans="1:198">
      <c r="A334" s="192"/>
      <c r="B334" s="192"/>
      <c r="C334" s="192"/>
      <c r="D334" s="192"/>
      <c r="E334" s="192"/>
      <c r="F334" s="192"/>
      <c r="G334" s="192"/>
      <c r="H334" s="46"/>
      <c r="I334" s="53"/>
      <c r="J334" s="53"/>
      <c r="K334" s="207"/>
      <c r="L334" s="207"/>
      <c r="M334" s="207"/>
      <c r="N334" s="207"/>
      <c r="O334" s="207"/>
      <c r="P334" s="39"/>
      <c r="Q334" s="39"/>
      <c r="R334" s="268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  <c r="DS334" s="39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39"/>
      <c r="EX334" s="39"/>
      <c r="EY334" s="39"/>
      <c r="EZ334" s="39"/>
      <c r="FA334" s="39"/>
      <c r="FB334" s="39"/>
      <c r="FC334" s="39"/>
      <c r="FD334" s="39"/>
      <c r="FE334" s="39"/>
      <c r="FF334" s="39"/>
      <c r="FG334" s="39"/>
      <c r="FH334" s="39"/>
      <c r="FI334" s="39"/>
      <c r="FJ334" s="39"/>
      <c r="FK334" s="39"/>
      <c r="FL334" s="39"/>
      <c r="FM334" s="39"/>
      <c r="FN334" s="39"/>
      <c r="FO334" s="39"/>
      <c r="FP334" s="39"/>
      <c r="FQ334" s="39"/>
      <c r="FR334" s="39"/>
      <c r="FS334" s="39"/>
      <c r="FT334" s="39"/>
      <c r="FU334" s="39"/>
      <c r="FV334" s="39"/>
      <c r="FW334" s="39"/>
      <c r="FX334" s="39"/>
      <c r="FY334" s="39"/>
      <c r="FZ334" s="39"/>
      <c r="GA334" s="39"/>
      <c r="GB334" s="39"/>
      <c r="GC334" s="39"/>
      <c r="GD334" s="39"/>
      <c r="GE334" s="39"/>
      <c r="GF334" s="39"/>
      <c r="GG334" s="39"/>
      <c r="GH334" s="39"/>
      <c r="GI334" s="39"/>
      <c r="GJ334" s="39"/>
      <c r="GK334" s="39"/>
      <c r="GL334" s="39"/>
      <c r="GM334" s="39"/>
      <c r="GN334" s="39"/>
      <c r="GO334" s="39"/>
      <c r="GP334" s="39"/>
    </row>
    <row r="335" spans="1:198">
      <c r="A335" s="192"/>
      <c r="B335" s="192"/>
      <c r="C335" s="192"/>
      <c r="D335" s="192"/>
      <c r="E335" s="192"/>
      <c r="F335" s="192"/>
      <c r="G335" s="192"/>
      <c r="H335" s="46"/>
      <c r="I335" s="53"/>
      <c r="J335" s="53"/>
      <c r="K335" s="207"/>
      <c r="L335" s="207"/>
      <c r="M335" s="207"/>
      <c r="N335" s="207"/>
      <c r="O335" s="207"/>
      <c r="P335" s="39"/>
      <c r="Q335" s="39"/>
      <c r="R335" s="268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  <c r="DS335" s="39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39"/>
      <c r="EX335" s="39"/>
      <c r="EY335" s="39"/>
      <c r="EZ335" s="39"/>
      <c r="FA335" s="39"/>
      <c r="FB335" s="39"/>
      <c r="FC335" s="39"/>
      <c r="FD335" s="39"/>
      <c r="FE335" s="39"/>
      <c r="FF335" s="39"/>
      <c r="FG335" s="39"/>
      <c r="FH335" s="39"/>
      <c r="FI335" s="39"/>
      <c r="FJ335" s="39"/>
      <c r="FK335" s="39"/>
      <c r="FL335" s="39"/>
      <c r="FM335" s="39"/>
      <c r="FN335" s="39"/>
      <c r="FO335" s="39"/>
      <c r="FP335" s="39"/>
      <c r="FQ335" s="39"/>
      <c r="FR335" s="39"/>
      <c r="FS335" s="39"/>
      <c r="FT335" s="39"/>
      <c r="FU335" s="39"/>
      <c r="FV335" s="39"/>
      <c r="FW335" s="39"/>
      <c r="FX335" s="39"/>
      <c r="FY335" s="39"/>
      <c r="FZ335" s="39"/>
      <c r="GA335" s="39"/>
      <c r="GB335" s="39"/>
      <c r="GC335" s="39"/>
      <c r="GD335" s="39"/>
      <c r="GE335" s="39"/>
      <c r="GF335" s="39"/>
      <c r="GG335" s="39"/>
      <c r="GH335" s="39"/>
      <c r="GI335" s="39"/>
      <c r="GJ335" s="39"/>
      <c r="GK335" s="39"/>
      <c r="GL335" s="39"/>
      <c r="GM335" s="39"/>
      <c r="GN335" s="39"/>
      <c r="GO335" s="39"/>
      <c r="GP335" s="39"/>
    </row>
    <row r="336" spans="1:198">
      <c r="A336" s="192"/>
      <c r="B336" s="192"/>
      <c r="C336" s="192"/>
      <c r="D336" s="192"/>
      <c r="E336" s="192"/>
      <c r="F336" s="192"/>
      <c r="G336" s="192"/>
      <c r="H336" s="46"/>
      <c r="I336" s="53"/>
      <c r="J336" s="53"/>
      <c r="K336" s="207"/>
      <c r="L336" s="207"/>
      <c r="M336" s="207"/>
      <c r="N336" s="207"/>
      <c r="O336" s="207"/>
      <c r="P336" s="39"/>
      <c r="Q336" s="39"/>
      <c r="R336" s="268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  <c r="DS336" s="39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39"/>
      <c r="EX336" s="39"/>
      <c r="EY336" s="39"/>
      <c r="EZ336" s="39"/>
      <c r="FA336" s="39"/>
      <c r="FB336" s="39"/>
      <c r="FC336" s="39"/>
      <c r="FD336" s="39"/>
      <c r="FE336" s="39"/>
      <c r="FF336" s="39"/>
      <c r="FG336" s="39"/>
      <c r="FH336" s="39"/>
      <c r="FI336" s="39"/>
      <c r="FJ336" s="39"/>
      <c r="FK336" s="39"/>
      <c r="FL336" s="39"/>
      <c r="FM336" s="39"/>
      <c r="FN336" s="39"/>
      <c r="FO336" s="39"/>
      <c r="FP336" s="39"/>
      <c r="FQ336" s="39"/>
      <c r="FR336" s="39"/>
      <c r="FS336" s="39"/>
      <c r="FT336" s="39"/>
      <c r="FU336" s="39"/>
      <c r="FV336" s="39"/>
      <c r="FW336" s="39"/>
      <c r="FX336" s="39"/>
      <c r="FY336" s="39"/>
      <c r="FZ336" s="39"/>
      <c r="GA336" s="39"/>
      <c r="GB336" s="39"/>
      <c r="GC336" s="39"/>
      <c r="GD336" s="39"/>
      <c r="GE336" s="39"/>
      <c r="GF336" s="39"/>
      <c r="GG336" s="39"/>
      <c r="GH336" s="39"/>
      <c r="GI336" s="39"/>
      <c r="GJ336" s="39"/>
      <c r="GK336" s="39"/>
      <c r="GL336" s="39"/>
      <c r="GM336" s="39"/>
      <c r="GN336" s="39"/>
      <c r="GO336" s="39"/>
      <c r="GP336" s="39"/>
    </row>
    <row r="337" spans="1:198">
      <c r="A337" s="192"/>
      <c r="B337" s="192"/>
      <c r="C337" s="192"/>
      <c r="D337" s="192"/>
      <c r="E337" s="192"/>
      <c r="F337" s="192"/>
      <c r="G337" s="192"/>
      <c r="H337" s="46"/>
      <c r="I337" s="53"/>
      <c r="J337" s="53"/>
      <c r="K337" s="207"/>
      <c r="L337" s="207"/>
      <c r="M337" s="207"/>
      <c r="N337" s="207"/>
      <c r="O337" s="207"/>
      <c r="P337" s="39"/>
      <c r="Q337" s="39"/>
      <c r="R337" s="268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  <c r="DS337" s="39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39"/>
      <c r="EX337" s="39"/>
      <c r="EY337" s="39"/>
      <c r="EZ337" s="39"/>
      <c r="FA337" s="39"/>
      <c r="FB337" s="39"/>
      <c r="FC337" s="39"/>
      <c r="FD337" s="39"/>
      <c r="FE337" s="39"/>
      <c r="FF337" s="39"/>
      <c r="FG337" s="39"/>
      <c r="FH337" s="39"/>
      <c r="FI337" s="39"/>
      <c r="FJ337" s="39"/>
      <c r="FK337" s="39"/>
      <c r="FL337" s="39"/>
      <c r="FM337" s="39"/>
      <c r="FN337" s="39"/>
      <c r="FO337" s="39"/>
      <c r="FP337" s="39"/>
      <c r="FQ337" s="39"/>
      <c r="FR337" s="39"/>
      <c r="FS337" s="39"/>
      <c r="FT337" s="39"/>
      <c r="FU337" s="39"/>
      <c r="FV337" s="39"/>
      <c r="FW337" s="39"/>
      <c r="FX337" s="39"/>
      <c r="FY337" s="39"/>
      <c r="FZ337" s="39"/>
      <c r="GA337" s="39"/>
      <c r="GB337" s="39"/>
      <c r="GC337" s="39"/>
      <c r="GD337" s="39"/>
      <c r="GE337" s="39"/>
      <c r="GF337" s="39"/>
      <c r="GG337" s="39"/>
      <c r="GH337" s="39"/>
      <c r="GI337" s="39"/>
      <c r="GJ337" s="39"/>
      <c r="GK337" s="39"/>
      <c r="GL337" s="39"/>
      <c r="GM337" s="39"/>
      <c r="GN337" s="39"/>
      <c r="GO337" s="39"/>
      <c r="GP337" s="39"/>
    </row>
    <row r="338" spans="1:198">
      <c r="A338" s="192"/>
      <c r="B338" s="192"/>
      <c r="C338" s="192"/>
      <c r="D338" s="192"/>
      <c r="E338" s="192"/>
      <c r="F338" s="192"/>
      <c r="G338" s="192"/>
      <c r="H338" s="46"/>
      <c r="I338" s="53"/>
      <c r="J338" s="53"/>
      <c r="K338" s="207"/>
      <c r="L338" s="207"/>
      <c r="M338" s="207"/>
      <c r="N338" s="207"/>
      <c r="O338" s="207"/>
      <c r="P338" s="39"/>
      <c r="Q338" s="39"/>
      <c r="R338" s="268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  <c r="GN338" s="39"/>
      <c r="GO338" s="39"/>
      <c r="GP338" s="39"/>
    </row>
    <row r="339" spans="1:198">
      <c r="A339" s="192"/>
      <c r="B339" s="192"/>
      <c r="C339" s="192"/>
      <c r="D339" s="192"/>
      <c r="E339" s="192"/>
      <c r="F339" s="192"/>
      <c r="G339" s="192"/>
      <c r="H339" s="46"/>
      <c r="I339" s="53"/>
      <c r="J339" s="53"/>
      <c r="K339" s="207"/>
      <c r="L339" s="207"/>
      <c r="M339" s="207"/>
      <c r="N339" s="207"/>
      <c r="O339" s="207"/>
      <c r="P339" s="39"/>
      <c r="Q339" s="39"/>
      <c r="R339" s="268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</row>
    <row r="340" spans="1:198">
      <c r="A340" s="192"/>
      <c r="B340" s="192"/>
      <c r="C340" s="192"/>
      <c r="D340" s="192"/>
      <c r="E340" s="192"/>
      <c r="F340" s="192"/>
      <c r="G340" s="192"/>
      <c r="H340" s="46"/>
      <c r="I340" s="53"/>
      <c r="J340" s="53"/>
      <c r="K340" s="207"/>
      <c r="L340" s="207"/>
      <c r="M340" s="207"/>
      <c r="N340" s="207"/>
      <c r="O340" s="207"/>
      <c r="P340" s="39"/>
      <c r="Q340" s="39"/>
      <c r="R340" s="268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  <c r="DS340" s="39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39"/>
      <c r="EX340" s="39"/>
      <c r="EY340" s="39"/>
      <c r="EZ340" s="39"/>
      <c r="FA340" s="39"/>
      <c r="FB340" s="39"/>
      <c r="FC340" s="39"/>
      <c r="FD340" s="39"/>
      <c r="FE340" s="39"/>
      <c r="FF340" s="39"/>
      <c r="FG340" s="39"/>
      <c r="FH340" s="39"/>
      <c r="FI340" s="39"/>
      <c r="FJ340" s="39"/>
      <c r="FK340" s="39"/>
      <c r="FL340" s="39"/>
      <c r="FM340" s="39"/>
      <c r="FN340" s="39"/>
      <c r="FO340" s="39"/>
      <c r="FP340" s="39"/>
      <c r="FQ340" s="39"/>
      <c r="FR340" s="39"/>
      <c r="FS340" s="39"/>
      <c r="FT340" s="39"/>
      <c r="FU340" s="39"/>
      <c r="FV340" s="39"/>
      <c r="FW340" s="39"/>
      <c r="FX340" s="39"/>
      <c r="FY340" s="39"/>
      <c r="FZ340" s="39"/>
      <c r="GA340" s="39"/>
      <c r="GB340" s="39"/>
      <c r="GC340" s="39"/>
      <c r="GD340" s="39"/>
      <c r="GE340" s="39"/>
      <c r="GF340" s="39"/>
      <c r="GG340" s="39"/>
      <c r="GH340" s="39"/>
      <c r="GI340" s="39"/>
      <c r="GJ340" s="39"/>
      <c r="GK340" s="39"/>
      <c r="GL340" s="39"/>
      <c r="GM340" s="39"/>
      <c r="GN340" s="39"/>
      <c r="GO340" s="39"/>
      <c r="GP340" s="39"/>
    </row>
    <row r="341" spans="1:198">
      <c r="A341" s="192"/>
      <c r="B341" s="192"/>
      <c r="C341" s="192"/>
      <c r="D341" s="192"/>
      <c r="E341" s="192"/>
      <c r="F341" s="192"/>
      <c r="G341" s="192"/>
      <c r="H341" s="46"/>
      <c r="I341" s="53"/>
      <c r="J341" s="53"/>
      <c r="K341" s="207"/>
      <c r="L341" s="207"/>
      <c r="M341" s="207"/>
      <c r="N341" s="207"/>
      <c r="O341" s="207"/>
      <c r="P341" s="39"/>
      <c r="Q341" s="39"/>
      <c r="R341" s="268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  <c r="DS341" s="39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39"/>
      <c r="EX341" s="39"/>
      <c r="EY341" s="39"/>
      <c r="EZ341" s="39"/>
      <c r="FA341" s="39"/>
      <c r="FB341" s="39"/>
      <c r="FC341" s="39"/>
      <c r="FD341" s="39"/>
      <c r="FE341" s="39"/>
      <c r="FF341" s="39"/>
      <c r="FG341" s="39"/>
      <c r="FH341" s="39"/>
      <c r="FI341" s="39"/>
      <c r="FJ341" s="39"/>
      <c r="FK341" s="39"/>
      <c r="FL341" s="39"/>
      <c r="FM341" s="39"/>
      <c r="FN341" s="39"/>
      <c r="FO341" s="39"/>
      <c r="FP341" s="39"/>
      <c r="FQ341" s="39"/>
      <c r="FR341" s="39"/>
      <c r="FS341" s="39"/>
      <c r="FT341" s="39"/>
      <c r="FU341" s="39"/>
      <c r="FV341" s="39"/>
      <c r="FW341" s="39"/>
      <c r="FX341" s="39"/>
      <c r="FY341" s="39"/>
      <c r="FZ341" s="39"/>
      <c r="GA341" s="39"/>
      <c r="GB341" s="39"/>
      <c r="GC341" s="39"/>
      <c r="GD341" s="39"/>
      <c r="GE341" s="39"/>
      <c r="GF341" s="39"/>
      <c r="GG341" s="39"/>
      <c r="GH341" s="39"/>
      <c r="GI341" s="39"/>
      <c r="GJ341" s="39"/>
      <c r="GK341" s="39"/>
      <c r="GL341" s="39"/>
      <c r="GM341" s="39"/>
      <c r="GN341" s="39"/>
      <c r="GO341" s="39"/>
      <c r="GP341" s="39"/>
    </row>
    <row r="342" spans="1:198">
      <c r="A342" s="192"/>
      <c r="B342" s="192"/>
      <c r="C342" s="192"/>
      <c r="D342" s="192"/>
      <c r="E342" s="192"/>
      <c r="F342" s="192"/>
      <c r="G342" s="192"/>
      <c r="H342" s="46"/>
      <c r="I342" s="53"/>
      <c r="J342" s="53"/>
      <c r="K342" s="207"/>
      <c r="L342" s="207"/>
      <c r="M342" s="207"/>
      <c r="N342" s="207"/>
      <c r="O342" s="207"/>
      <c r="P342" s="39"/>
      <c r="Q342" s="39"/>
      <c r="R342" s="268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  <c r="EX342" s="39"/>
      <c r="EY342" s="39"/>
      <c r="EZ342" s="39"/>
      <c r="FA342" s="39"/>
      <c r="FB342" s="39"/>
      <c r="FC342" s="39"/>
      <c r="FD342" s="39"/>
      <c r="FE342" s="39"/>
      <c r="FF342" s="39"/>
      <c r="FG342" s="39"/>
      <c r="FH342" s="39"/>
      <c r="FI342" s="39"/>
      <c r="FJ342" s="39"/>
      <c r="FK342" s="39"/>
      <c r="FL342" s="39"/>
      <c r="FM342" s="39"/>
      <c r="FN342" s="39"/>
      <c r="FO342" s="39"/>
      <c r="FP342" s="39"/>
      <c r="FQ342" s="39"/>
      <c r="FR342" s="39"/>
      <c r="FS342" s="39"/>
      <c r="FT342" s="39"/>
      <c r="FU342" s="39"/>
      <c r="FV342" s="39"/>
      <c r="FW342" s="39"/>
      <c r="FX342" s="39"/>
      <c r="FY342" s="39"/>
      <c r="FZ342" s="39"/>
      <c r="GA342" s="39"/>
      <c r="GB342" s="39"/>
      <c r="GC342" s="39"/>
      <c r="GD342" s="39"/>
      <c r="GE342" s="39"/>
      <c r="GF342" s="39"/>
      <c r="GG342" s="39"/>
      <c r="GH342" s="39"/>
      <c r="GI342" s="39"/>
      <c r="GJ342" s="39"/>
      <c r="GK342" s="39"/>
      <c r="GL342" s="39"/>
      <c r="GM342" s="39"/>
      <c r="GN342" s="39"/>
      <c r="GO342" s="39"/>
      <c r="GP342" s="39"/>
    </row>
    <row r="343" spans="1:198">
      <c r="A343" s="192"/>
      <c r="B343" s="192"/>
      <c r="C343" s="192"/>
      <c r="D343" s="192"/>
      <c r="E343" s="192"/>
      <c r="F343" s="192"/>
      <c r="G343" s="192"/>
      <c r="H343" s="46"/>
      <c r="I343" s="53"/>
      <c r="J343" s="53"/>
      <c r="K343" s="207"/>
      <c r="L343" s="207"/>
      <c r="M343" s="207"/>
      <c r="N343" s="207"/>
      <c r="O343" s="207"/>
      <c r="P343" s="39"/>
      <c r="Q343" s="39"/>
      <c r="R343" s="268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  <c r="EX343" s="39"/>
      <c r="EY343" s="39"/>
      <c r="EZ343" s="39"/>
      <c r="FA343" s="39"/>
      <c r="FB343" s="39"/>
      <c r="FC343" s="39"/>
      <c r="FD343" s="39"/>
      <c r="FE343" s="39"/>
      <c r="FF343" s="39"/>
      <c r="FG343" s="39"/>
      <c r="FH343" s="39"/>
      <c r="FI343" s="39"/>
      <c r="FJ343" s="39"/>
      <c r="FK343" s="39"/>
      <c r="FL343" s="39"/>
      <c r="FM343" s="39"/>
      <c r="FN343" s="39"/>
      <c r="FO343" s="39"/>
      <c r="FP343" s="39"/>
      <c r="FQ343" s="39"/>
      <c r="FR343" s="39"/>
      <c r="FS343" s="39"/>
      <c r="FT343" s="39"/>
      <c r="FU343" s="39"/>
      <c r="FV343" s="39"/>
      <c r="FW343" s="39"/>
      <c r="FX343" s="39"/>
      <c r="FY343" s="39"/>
      <c r="FZ343" s="39"/>
      <c r="GA343" s="39"/>
      <c r="GB343" s="39"/>
      <c r="GC343" s="39"/>
      <c r="GD343" s="39"/>
      <c r="GE343" s="39"/>
      <c r="GF343" s="39"/>
      <c r="GG343" s="39"/>
      <c r="GH343" s="39"/>
      <c r="GI343" s="39"/>
      <c r="GJ343" s="39"/>
      <c r="GK343" s="39"/>
      <c r="GL343" s="39"/>
      <c r="GM343" s="39"/>
      <c r="GN343" s="39"/>
      <c r="GO343" s="39"/>
      <c r="GP343" s="39"/>
    </row>
    <row r="344" spans="1:198">
      <c r="A344" s="192"/>
      <c r="B344" s="192"/>
      <c r="C344" s="192"/>
      <c r="D344" s="192"/>
      <c r="E344" s="192"/>
      <c r="F344" s="192"/>
      <c r="G344" s="192"/>
      <c r="H344" s="46"/>
      <c r="I344" s="53"/>
      <c r="J344" s="53"/>
      <c r="K344" s="207"/>
      <c r="L344" s="207"/>
      <c r="M344" s="207"/>
      <c r="N344" s="207"/>
      <c r="O344" s="207"/>
      <c r="P344" s="39"/>
      <c r="Q344" s="39"/>
      <c r="R344" s="268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39"/>
      <c r="EX344" s="39"/>
      <c r="EY344" s="39"/>
      <c r="EZ344" s="39"/>
      <c r="FA344" s="39"/>
      <c r="FB344" s="39"/>
      <c r="FC344" s="39"/>
      <c r="FD344" s="39"/>
      <c r="FE344" s="39"/>
      <c r="FF344" s="39"/>
      <c r="FG344" s="39"/>
      <c r="FH344" s="39"/>
      <c r="FI344" s="39"/>
      <c r="FJ344" s="39"/>
      <c r="FK344" s="39"/>
      <c r="FL344" s="39"/>
      <c r="FM344" s="39"/>
      <c r="FN344" s="39"/>
      <c r="FO344" s="39"/>
      <c r="FP344" s="39"/>
      <c r="FQ344" s="39"/>
      <c r="FR344" s="39"/>
      <c r="FS344" s="39"/>
      <c r="FT344" s="39"/>
      <c r="FU344" s="39"/>
      <c r="FV344" s="39"/>
      <c r="FW344" s="39"/>
      <c r="FX344" s="39"/>
      <c r="FY344" s="39"/>
      <c r="FZ344" s="39"/>
      <c r="GA344" s="39"/>
      <c r="GB344" s="39"/>
      <c r="GC344" s="39"/>
      <c r="GD344" s="39"/>
      <c r="GE344" s="39"/>
      <c r="GF344" s="39"/>
      <c r="GG344" s="39"/>
      <c r="GH344" s="39"/>
      <c r="GI344" s="39"/>
      <c r="GJ344" s="39"/>
      <c r="GK344" s="39"/>
      <c r="GL344" s="39"/>
      <c r="GM344" s="39"/>
      <c r="GN344" s="39"/>
      <c r="GO344" s="39"/>
      <c r="GP344" s="39"/>
    </row>
    <row r="345" spans="1:198">
      <c r="A345" s="192"/>
      <c r="B345" s="192"/>
      <c r="C345" s="192"/>
      <c r="D345" s="192"/>
      <c r="E345" s="192"/>
      <c r="F345" s="192"/>
      <c r="G345" s="192"/>
      <c r="H345" s="46"/>
      <c r="I345" s="53"/>
      <c r="J345" s="53"/>
      <c r="K345" s="207"/>
      <c r="L345" s="207"/>
      <c r="M345" s="207"/>
      <c r="N345" s="207"/>
      <c r="O345" s="207"/>
      <c r="P345" s="39"/>
      <c r="Q345" s="39"/>
      <c r="R345" s="268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39"/>
      <c r="EX345" s="39"/>
      <c r="EY345" s="39"/>
      <c r="EZ345" s="39"/>
      <c r="FA345" s="39"/>
      <c r="FB345" s="39"/>
      <c r="FC345" s="39"/>
      <c r="FD345" s="39"/>
      <c r="FE345" s="39"/>
      <c r="FF345" s="39"/>
      <c r="FG345" s="39"/>
      <c r="FH345" s="39"/>
      <c r="FI345" s="39"/>
      <c r="FJ345" s="39"/>
      <c r="FK345" s="39"/>
      <c r="FL345" s="39"/>
      <c r="FM345" s="39"/>
      <c r="FN345" s="39"/>
      <c r="FO345" s="39"/>
      <c r="FP345" s="39"/>
      <c r="FQ345" s="39"/>
      <c r="FR345" s="39"/>
      <c r="FS345" s="39"/>
      <c r="FT345" s="39"/>
      <c r="FU345" s="39"/>
      <c r="FV345" s="39"/>
      <c r="FW345" s="39"/>
      <c r="FX345" s="39"/>
      <c r="FY345" s="39"/>
      <c r="FZ345" s="39"/>
      <c r="GA345" s="39"/>
      <c r="GB345" s="39"/>
      <c r="GC345" s="39"/>
      <c r="GD345" s="39"/>
      <c r="GE345" s="39"/>
      <c r="GF345" s="39"/>
      <c r="GG345" s="39"/>
      <c r="GH345" s="39"/>
      <c r="GI345" s="39"/>
      <c r="GJ345" s="39"/>
      <c r="GK345" s="39"/>
      <c r="GL345" s="39"/>
      <c r="GM345" s="39"/>
      <c r="GN345" s="39"/>
      <c r="GO345" s="39"/>
      <c r="GP345" s="39"/>
    </row>
    <row r="346" spans="1:198">
      <c r="A346" s="192"/>
      <c r="B346" s="192"/>
      <c r="C346" s="192"/>
      <c r="D346" s="192"/>
      <c r="E346" s="192"/>
      <c r="F346" s="192"/>
      <c r="G346" s="192"/>
      <c r="H346" s="46"/>
      <c r="I346" s="53"/>
      <c r="J346" s="53"/>
      <c r="K346" s="207"/>
      <c r="L346" s="207"/>
      <c r="M346" s="207"/>
      <c r="N346" s="207"/>
      <c r="O346" s="207"/>
      <c r="P346" s="39"/>
      <c r="Q346" s="39"/>
      <c r="R346" s="268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39"/>
      <c r="EX346" s="39"/>
      <c r="EY346" s="39"/>
      <c r="EZ346" s="39"/>
      <c r="FA346" s="39"/>
      <c r="FB346" s="39"/>
      <c r="FC346" s="39"/>
      <c r="FD346" s="39"/>
      <c r="FE346" s="39"/>
      <c r="FF346" s="39"/>
      <c r="FG346" s="39"/>
      <c r="FH346" s="39"/>
      <c r="FI346" s="39"/>
      <c r="FJ346" s="39"/>
      <c r="FK346" s="39"/>
      <c r="FL346" s="39"/>
      <c r="FM346" s="39"/>
      <c r="FN346" s="39"/>
      <c r="FO346" s="39"/>
      <c r="FP346" s="39"/>
      <c r="FQ346" s="39"/>
      <c r="FR346" s="39"/>
      <c r="FS346" s="39"/>
      <c r="FT346" s="39"/>
      <c r="FU346" s="39"/>
      <c r="FV346" s="39"/>
      <c r="FW346" s="39"/>
      <c r="FX346" s="39"/>
      <c r="FY346" s="39"/>
      <c r="FZ346" s="39"/>
      <c r="GA346" s="39"/>
      <c r="GB346" s="39"/>
      <c r="GC346" s="39"/>
      <c r="GD346" s="39"/>
      <c r="GE346" s="39"/>
      <c r="GF346" s="39"/>
      <c r="GG346" s="39"/>
      <c r="GH346" s="39"/>
      <c r="GI346" s="39"/>
      <c r="GJ346" s="39"/>
      <c r="GK346" s="39"/>
      <c r="GL346" s="39"/>
      <c r="GM346" s="39"/>
      <c r="GN346" s="39"/>
      <c r="GO346" s="39"/>
      <c r="GP346" s="39"/>
    </row>
    <row r="347" spans="1:198">
      <c r="A347" s="192"/>
      <c r="B347" s="192"/>
      <c r="C347" s="192"/>
      <c r="D347" s="192"/>
      <c r="E347" s="192"/>
      <c r="F347" s="192"/>
      <c r="G347" s="192"/>
      <c r="H347" s="46"/>
      <c r="I347" s="53"/>
      <c r="J347" s="53"/>
      <c r="K347" s="207"/>
      <c r="L347" s="207"/>
      <c r="M347" s="207"/>
      <c r="N347" s="207"/>
      <c r="O347" s="207"/>
      <c r="P347" s="39"/>
      <c r="Q347" s="39"/>
      <c r="R347" s="268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  <c r="DS347" s="39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39"/>
      <c r="EX347" s="39"/>
      <c r="EY347" s="39"/>
      <c r="EZ347" s="39"/>
      <c r="FA347" s="39"/>
      <c r="FB347" s="39"/>
      <c r="FC347" s="39"/>
      <c r="FD347" s="39"/>
      <c r="FE347" s="39"/>
      <c r="FF347" s="39"/>
      <c r="FG347" s="39"/>
      <c r="FH347" s="39"/>
      <c r="FI347" s="39"/>
      <c r="FJ347" s="39"/>
      <c r="FK347" s="39"/>
      <c r="FL347" s="39"/>
      <c r="FM347" s="39"/>
      <c r="FN347" s="39"/>
      <c r="FO347" s="39"/>
      <c r="FP347" s="39"/>
      <c r="FQ347" s="39"/>
      <c r="FR347" s="39"/>
      <c r="FS347" s="39"/>
      <c r="FT347" s="39"/>
      <c r="FU347" s="39"/>
      <c r="FV347" s="39"/>
      <c r="FW347" s="39"/>
      <c r="FX347" s="39"/>
      <c r="FY347" s="39"/>
      <c r="FZ347" s="39"/>
      <c r="GA347" s="39"/>
      <c r="GB347" s="39"/>
      <c r="GC347" s="39"/>
      <c r="GD347" s="39"/>
      <c r="GE347" s="39"/>
      <c r="GF347" s="39"/>
      <c r="GG347" s="39"/>
      <c r="GH347" s="39"/>
      <c r="GI347" s="39"/>
      <c r="GJ347" s="39"/>
      <c r="GK347" s="39"/>
      <c r="GL347" s="39"/>
      <c r="GM347" s="39"/>
      <c r="GN347" s="39"/>
      <c r="GO347" s="39"/>
      <c r="GP347" s="39"/>
    </row>
    <row r="348" spans="1:198">
      <c r="A348" s="192"/>
      <c r="B348" s="192"/>
      <c r="C348" s="192"/>
      <c r="D348" s="192"/>
      <c r="E348" s="192"/>
      <c r="F348" s="192"/>
      <c r="G348" s="192"/>
      <c r="H348" s="46"/>
      <c r="I348" s="53"/>
      <c r="J348" s="53"/>
      <c r="K348" s="207"/>
      <c r="L348" s="207"/>
      <c r="M348" s="207"/>
      <c r="N348" s="207"/>
      <c r="O348" s="207"/>
      <c r="P348" s="39"/>
      <c r="Q348" s="39"/>
      <c r="R348" s="268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  <c r="DS348" s="39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39"/>
      <c r="EX348" s="39"/>
      <c r="EY348" s="39"/>
      <c r="EZ348" s="39"/>
      <c r="FA348" s="39"/>
      <c r="FB348" s="39"/>
      <c r="FC348" s="39"/>
      <c r="FD348" s="39"/>
      <c r="FE348" s="39"/>
      <c r="FF348" s="39"/>
      <c r="FG348" s="39"/>
      <c r="FH348" s="39"/>
      <c r="FI348" s="39"/>
      <c r="FJ348" s="39"/>
      <c r="FK348" s="39"/>
      <c r="FL348" s="39"/>
      <c r="FM348" s="39"/>
      <c r="FN348" s="39"/>
      <c r="FO348" s="39"/>
      <c r="FP348" s="39"/>
      <c r="FQ348" s="39"/>
      <c r="FR348" s="39"/>
      <c r="FS348" s="39"/>
      <c r="FT348" s="39"/>
      <c r="FU348" s="39"/>
      <c r="FV348" s="39"/>
      <c r="FW348" s="39"/>
      <c r="FX348" s="39"/>
      <c r="FY348" s="39"/>
      <c r="FZ348" s="39"/>
      <c r="GA348" s="39"/>
      <c r="GB348" s="39"/>
      <c r="GC348" s="39"/>
      <c r="GD348" s="39"/>
      <c r="GE348" s="39"/>
      <c r="GF348" s="39"/>
      <c r="GG348" s="39"/>
      <c r="GH348" s="39"/>
      <c r="GI348" s="39"/>
      <c r="GJ348" s="39"/>
      <c r="GK348" s="39"/>
      <c r="GL348" s="39"/>
      <c r="GM348" s="39"/>
      <c r="GN348" s="39"/>
      <c r="GO348" s="39"/>
      <c r="GP348" s="39"/>
    </row>
    <row r="349" spans="1:198">
      <c r="A349" s="192"/>
      <c r="B349" s="192"/>
      <c r="C349" s="192"/>
      <c r="D349" s="192"/>
      <c r="E349" s="192"/>
      <c r="F349" s="192"/>
      <c r="G349" s="192"/>
      <c r="H349" s="46"/>
      <c r="I349" s="53"/>
      <c r="J349" s="53"/>
      <c r="K349" s="207"/>
      <c r="L349" s="207"/>
      <c r="M349" s="207"/>
      <c r="N349" s="207"/>
      <c r="O349" s="207"/>
      <c r="P349" s="39"/>
      <c r="Q349" s="39"/>
      <c r="R349" s="268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  <c r="DS349" s="39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39"/>
      <c r="EX349" s="39"/>
      <c r="EY349" s="39"/>
      <c r="EZ349" s="39"/>
      <c r="FA349" s="39"/>
      <c r="FB349" s="39"/>
      <c r="FC349" s="39"/>
      <c r="FD349" s="39"/>
      <c r="FE349" s="39"/>
      <c r="FF349" s="39"/>
      <c r="FG349" s="39"/>
      <c r="FH349" s="39"/>
      <c r="FI349" s="39"/>
      <c r="FJ349" s="39"/>
      <c r="FK349" s="39"/>
      <c r="FL349" s="39"/>
      <c r="FM349" s="39"/>
      <c r="FN349" s="39"/>
      <c r="FO349" s="39"/>
      <c r="FP349" s="39"/>
      <c r="FQ349" s="39"/>
      <c r="FR349" s="39"/>
      <c r="FS349" s="39"/>
      <c r="FT349" s="39"/>
      <c r="FU349" s="39"/>
      <c r="FV349" s="39"/>
      <c r="FW349" s="39"/>
      <c r="FX349" s="39"/>
      <c r="FY349" s="39"/>
      <c r="FZ349" s="39"/>
      <c r="GA349" s="39"/>
      <c r="GB349" s="39"/>
      <c r="GC349" s="39"/>
      <c r="GD349" s="39"/>
      <c r="GE349" s="39"/>
      <c r="GF349" s="39"/>
      <c r="GG349" s="39"/>
      <c r="GH349" s="39"/>
      <c r="GI349" s="39"/>
      <c r="GJ349" s="39"/>
      <c r="GK349" s="39"/>
      <c r="GL349" s="39"/>
      <c r="GM349" s="39"/>
      <c r="GN349" s="39"/>
      <c r="GO349" s="39"/>
      <c r="GP349" s="39"/>
    </row>
    <row r="350" spans="1:198">
      <c r="A350" s="192"/>
      <c r="B350" s="192"/>
      <c r="C350" s="192"/>
      <c r="D350" s="192"/>
      <c r="E350" s="192"/>
      <c r="F350" s="192"/>
      <c r="G350" s="192"/>
      <c r="H350" s="46"/>
      <c r="I350" s="53"/>
      <c r="J350" s="53"/>
      <c r="K350" s="207"/>
      <c r="L350" s="207"/>
      <c r="M350" s="207"/>
      <c r="N350" s="207"/>
      <c r="O350" s="207"/>
      <c r="P350" s="39"/>
      <c r="Q350" s="39"/>
      <c r="R350" s="268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  <c r="DS350" s="39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39"/>
      <c r="EX350" s="39"/>
      <c r="EY350" s="39"/>
      <c r="EZ350" s="39"/>
      <c r="FA350" s="39"/>
      <c r="FB350" s="39"/>
      <c r="FC350" s="39"/>
      <c r="FD350" s="39"/>
      <c r="FE350" s="39"/>
      <c r="FF350" s="39"/>
      <c r="FG350" s="39"/>
      <c r="FH350" s="39"/>
      <c r="FI350" s="39"/>
      <c r="FJ350" s="39"/>
      <c r="FK350" s="39"/>
      <c r="FL350" s="39"/>
      <c r="FM350" s="39"/>
      <c r="FN350" s="39"/>
      <c r="FO350" s="39"/>
      <c r="FP350" s="39"/>
      <c r="FQ350" s="39"/>
      <c r="FR350" s="39"/>
      <c r="FS350" s="39"/>
      <c r="FT350" s="39"/>
      <c r="FU350" s="39"/>
      <c r="FV350" s="39"/>
      <c r="FW350" s="39"/>
      <c r="FX350" s="39"/>
      <c r="FY350" s="39"/>
      <c r="FZ350" s="39"/>
      <c r="GA350" s="39"/>
      <c r="GB350" s="39"/>
      <c r="GC350" s="39"/>
      <c r="GD350" s="39"/>
      <c r="GE350" s="39"/>
      <c r="GF350" s="39"/>
      <c r="GG350" s="39"/>
      <c r="GH350" s="39"/>
      <c r="GI350" s="39"/>
      <c r="GJ350" s="39"/>
      <c r="GK350" s="39"/>
      <c r="GL350" s="39"/>
      <c r="GM350" s="39"/>
      <c r="GN350" s="39"/>
      <c r="GO350" s="39"/>
      <c r="GP350" s="39"/>
    </row>
    <row r="351" spans="1:198">
      <c r="A351" s="192"/>
      <c r="B351" s="192"/>
      <c r="C351" s="192"/>
      <c r="D351" s="192"/>
      <c r="E351" s="192"/>
      <c r="F351" s="192"/>
      <c r="G351" s="192"/>
      <c r="H351" s="46"/>
      <c r="I351" s="53"/>
      <c r="J351" s="53"/>
      <c r="K351" s="207"/>
      <c r="L351" s="207"/>
      <c r="M351" s="207"/>
      <c r="N351" s="207"/>
      <c r="O351" s="207"/>
      <c r="P351" s="39"/>
      <c r="Q351" s="39"/>
      <c r="R351" s="268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39"/>
      <c r="EX351" s="39"/>
      <c r="EY351" s="39"/>
      <c r="EZ351" s="39"/>
      <c r="FA351" s="39"/>
      <c r="FB351" s="39"/>
      <c r="FC351" s="39"/>
      <c r="FD351" s="39"/>
      <c r="FE351" s="39"/>
      <c r="FF351" s="39"/>
      <c r="FG351" s="39"/>
      <c r="FH351" s="39"/>
      <c r="FI351" s="39"/>
      <c r="FJ351" s="39"/>
      <c r="FK351" s="39"/>
      <c r="FL351" s="39"/>
      <c r="FM351" s="39"/>
      <c r="FN351" s="39"/>
      <c r="FO351" s="39"/>
      <c r="FP351" s="39"/>
      <c r="FQ351" s="39"/>
      <c r="FR351" s="39"/>
      <c r="FS351" s="39"/>
      <c r="FT351" s="39"/>
      <c r="FU351" s="39"/>
      <c r="FV351" s="39"/>
      <c r="FW351" s="39"/>
      <c r="FX351" s="39"/>
      <c r="FY351" s="39"/>
      <c r="FZ351" s="39"/>
      <c r="GA351" s="39"/>
      <c r="GB351" s="39"/>
      <c r="GC351" s="39"/>
      <c r="GD351" s="39"/>
      <c r="GE351" s="39"/>
      <c r="GF351" s="39"/>
      <c r="GG351" s="39"/>
      <c r="GH351" s="39"/>
      <c r="GI351" s="39"/>
      <c r="GJ351" s="39"/>
      <c r="GK351" s="39"/>
      <c r="GL351" s="39"/>
      <c r="GM351" s="39"/>
      <c r="GN351" s="39"/>
      <c r="GO351" s="39"/>
      <c r="GP351" s="39"/>
    </row>
    <row r="352" spans="1:198">
      <c r="A352" s="192"/>
      <c r="B352" s="192"/>
      <c r="C352" s="192"/>
      <c r="D352" s="192"/>
      <c r="E352" s="192"/>
      <c r="F352" s="192"/>
      <c r="G352" s="192"/>
      <c r="H352" s="46"/>
      <c r="I352" s="53"/>
      <c r="J352" s="53"/>
      <c r="K352" s="207"/>
      <c r="L352" s="207"/>
      <c r="M352" s="207"/>
      <c r="N352" s="207"/>
      <c r="O352" s="207"/>
      <c r="P352" s="39"/>
      <c r="Q352" s="39"/>
      <c r="R352" s="268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  <c r="DS352" s="39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39"/>
      <c r="EX352" s="39"/>
      <c r="EY352" s="39"/>
      <c r="EZ352" s="39"/>
      <c r="FA352" s="39"/>
      <c r="FB352" s="39"/>
      <c r="FC352" s="39"/>
      <c r="FD352" s="39"/>
      <c r="FE352" s="39"/>
      <c r="FF352" s="39"/>
      <c r="FG352" s="39"/>
      <c r="FH352" s="39"/>
      <c r="FI352" s="39"/>
      <c r="FJ352" s="39"/>
      <c r="FK352" s="39"/>
      <c r="FL352" s="39"/>
      <c r="FM352" s="39"/>
      <c r="FN352" s="39"/>
      <c r="FO352" s="39"/>
      <c r="FP352" s="39"/>
      <c r="FQ352" s="39"/>
      <c r="FR352" s="39"/>
      <c r="FS352" s="39"/>
      <c r="FT352" s="39"/>
      <c r="FU352" s="39"/>
      <c r="FV352" s="39"/>
      <c r="FW352" s="39"/>
      <c r="FX352" s="39"/>
      <c r="FY352" s="39"/>
      <c r="FZ352" s="39"/>
      <c r="GA352" s="39"/>
      <c r="GB352" s="39"/>
      <c r="GC352" s="39"/>
      <c r="GD352" s="39"/>
      <c r="GE352" s="39"/>
      <c r="GF352" s="39"/>
      <c r="GG352" s="39"/>
      <c r="GH352" s="39"/>
      <c r="GI352" s="39"/>
      <c r="GJ352" s="39"/>
      <c r="GK352" s="39"/>
      <c r="GL352" s="39"/>
      <c r="GM352" s="39"/>
      <c r="GN352" s="39"/>
      <c r="GO352" s="39"/>
      <c r="GP352" s="39"/>
    </row>
    <row r="353" spans="1:198">
      <c r="A353" s="192"/>
      <c r="B353" s="192"/>
      <c r="C353" s="192"/>
      <c r="D353" s="192"/>
      <c r="E353" s="192"/>
      <c r="F353" s="192"/>
      <c r="G353" s="192"/>
      <c r="H353" s="46"/>
      <c r="I353" s="53"/>
      <c r="J353" s="53"/>
      <c r="K353" s="207"/>
      <c r="L353" s="207"/>
      <c r="M353" s="207"/>
      <c r="N353" s="207"/>
      <c r="O353" s="207"/>
      <c r="P353" s="39"/>
      <c r="Q353" s="39"/>
      <c r="R353" s="268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  <c r="DS353" s="39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39"/>
      <c r="EX353" s="39"/>
      <c r="EY353" s="39"/>
      <c r="EZ353" s="39"/>
      <c r="FA353" s="39"/>
      <c r="FB353" s="39"/>
      <c r="FC353" s="39"/>
      <c r="FD353" s="39"/>
      <c r="FE353" s="39"/>
      <c r="FF353" s="39"/>
      <c r="FG353" s="39"/>
      <c r="FH353" s="39"/>
      <c r="FI353" s="39"/>
      <c r="FJ353" s="39"/>
      <c r="FK353" s="39"/>
      <c r="FL353" s="39"/>
      <c r="FM353" s="39"/>
      <c r="FN353" s="39"/>
      <c r="FO353" s="39"/>
      <c r="FP353" s="39"/>
      <c r="FQ353" s="39"/>
      <c r="FR353" s="39"/>
      <c r="FS353" s="39"/>
      <c r="FT353" s="39"/>
      <c r="FU353" s="39"/>
      <c r="FV353" s="39"/>
      <c r="FW353" s="39"/>
      <c r="FX353" s="39"/>
      <c r="FY353" s="39"/>
      <c r="FZ353" s="39"/>
      <c r="GA353" s="39"/>
      <c r="GB353" s="39"/>
      <c r="GC353" s="39"/>
      <c r="GD353" s="39"/>
      <c r="GE353" s="39"/>
      <c r="GF353" s="39"/>
      <c r="GG353" s="39"/>
      <c r="GH353" s="39"/>
      <c r="GI353" s="39"/>
      <c r="GJ353" s="39"/>
      <c r="GK353" s="39"/>
      <c r="GL353" s="39"/>
      <c r="GM353" s="39"/>
      <c r="GN353" s="39"/>
      <c r="GO353" s="39"/>
      <c r="GP353" s="39"/>
    </row>
    <row r="354" spans="1:198">
      <c r="A354" s="192"/>
      <c r="B354" s="192"/>
      <c r="C354" s="192"/>
      <c r="D354" s="192"/>
      <c r="E354" s="192"/>
      <c r="F354" s="192"/>
      <c r="G354" s="192"/>
      <c r="H354" s="46"/>
      <c r="I354" s="53"/>
      <c r="J354" s="53"/>
      <c r="K354" s="207"/>
      <c r="L354" s="207"/>
      <c r="M354" s="207"/>
      <c r="N354" s="207"/>
      <c r="O354" s="207"/>
      <c r="P354" s="39"/>
      <c r="Q354" s="39"/>
      <c r="R354" s="268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  <c r="DS354" s="39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39"/>
      <c r="EX354" s="39"/>
      <c r="EY354" s="39"/>
      <c r="EZ354" s="39"/>
      <c r="FA354" s="39"/>
      <c r="FB354" s="39"/>
      <c r="FC354" s="39"/>
      <c r="FD354" s="39"/>
      <c r="FE354" s="39"/>
      <c r="FF354" s="39"/>
      <c r="FG354" s="39"/>
      <c r="FH354" s="39"/>
      <c r="FI354" s="39"/>
      <c r="FJ354" s="39"/>
      <c r="FK354" s="39"/>
      <c r="FL354" s="39"/>
      <c r="FM354" s="39"/>
      <c r="FN354" s="39"/>
      <c r="FO354" s="39"/>
      <c r="FP354" s="39"/>
      <c r="FQ354" s="39"/>
      <c r="FR354" s="39"/>
      <c r="FS354" s="39"/>
      <c r="FT354" s="39"/>
      <c r="FU354" s="39"/>
      <c r="FV354" s="39"/>
      <c r="FW354" s="39"/>
      <c r="FX354" s="39"/>
      <c r="FY354" s="39"/>
      <c r="FZ354" s="39"/>
      <c r="GA354" s="39"/>
      <c r="GB354" s="39"/>
      <c r="GC354" s="39"/>
      <c r="GD354" s="39"/>
      <c r="GE354" s="39"/>
      <c r="GF354" s="39"/>
      <c r="GG354" s="39"/>
      <c r="GH354" s="39"/>
      <c r="GI354" s="39"/>
      <c r="GJ354" s="39"/>
      <c r="GK354" s="39"/>
      <c r="GL354" s="39"/>
      <c r="GM354" s="39"/>
      <c r="GN354" s="39"/>
      <c r="GO354" s="39"/>
      <c r="GP354" s="39"/>
    </row>
    <row r="355" spans="1:198">
      <c r="A355" s="192"/>
      <c r="B355" s="192"/>
      <c r="C355" s="192"/>
      <c r="D355" s="192"/>
      <c r="E355" s="192"/>
      <c r="F355" s="192"/>
      <c r="G355" s="192"/>
      <c r="H355" s="46"/>
      <c r="I355" s="53"/>
      <c r="J355" s="53"/>
      <c r="K355" s="207"/>
      <c r="L355" s="207"/>
      <c r="M355" s="207"/>
      <c r="N355" s="207"/>
      <c r="O355" s="207"/>
      <c r="P355" s="39"/>
      <c r="Q355" s="39"/>
      <c r="R355" s="268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  <c r="GN355" s="39"/>
      <c r="GO355" s="39"/>
      <c r="GP355" s="39"/>
    </row>
    <row r="356" spans="1:198">
      <c r="A356" s="192"/>
      <c r="B356" s="192"/>
      <c r="C356" s="192"/>
      <c r="D356" s="192"/>
      <c r="E356" s="192"/>
      <c r="F356" s="192"/>
      <c r="G356" s="192"/>
      <c r="H356" s="46"/>
      <c r="I356" s="53"/>
      <c r="J356" s="53"/>
      <c r="K356" s="207"/>
      <c r="L356" s="207"/>
      <c r="M356" s="207"/>
      <c r="N356" s="207"/>
      <c r="O356" s="207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  <c r="GN356" s="39"/>
      <c r="GO356" s="39"/>
      <c r="GP356" s="39"/>
    </row>
    <row r="357" spans="1:198">
      <c r="A357" s="192"/>
      <c r="B357" s="192"/>
      <c r="C357" s="192"/>
      <c r="D357" s="192"/>
      <c r="E357" s="192"/>
      <c r="F357" s="192"/>
      <c r="G357" s="192"/>
      <c r="H357" s="46"/>
      <c r="I357" s="53"/>
      <c r="J357" s="53"/>
      <c r="K357" s="207"/>
      <c r="L357" s="207"/>
      <c r="M357" s="207"/>
      <c r="N357" s="207"/>
      <c r="O357" s="207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  <c r="GN357" s="39"/>
      <c r="GO357" s="39"/>
      <c r="GP357" s="39"/>
    </row>
    <row r="358" spans="1:198">
      <c r="A358" s="192"/>
      <c r="B358" s="192"/>
      <c r="C358" s="192"/>
      <c r="D358" s="192"/>
      <c r="E358" s="192"/>
      <c r="F358" s="192"/>
      <c r="G358" s="192"/>
      <c r="H358" s="46"/>
      <c r="I358" s="53"/>
      <c r="J358" s="53"/>
      <c r="K358" s="207"/>
      <c r="L358" s="207"/>
      <c r="M358" s="207"/>
      <c r="N358" s="207"/>
      <c r="O358" s="207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  <c r="GN358" s="39"/>
      <c r="GO358" s="39"/>
      <c r="GP358" s="39"/>
    </row>
    <row r="359" spans="1:198">
      <c r="A359" s="192"/>
      <c r="B359" s="192"/>
      <c r="C359" s="192"/>
      <c r="D359" s="192"/>
      <c r="E359" s="192"/>
      <c r="F359" s="192"/>
      <c r="G359" s="192"/>
      <c r="H359" s="46"/>
      <c r="I359" s="53"/>
      <c r="J359" s="53"/>
      <c r="K359" s="207"/>
      <c r="L359" s="207"/>
      <c r="M359" s="207"/>
      <c r="N359" s="207"/>
      <c r="O359" s="207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  <c r="GN359" s="39"/>
      <c r="GO359" s="39"/>
      <c r="GP359" s="39"/>
    </row>
    <row r="360" spans="1:198">
      <c r="A360" s="192"/>
      <c r="B360" s="192"/>
      <c r="C360" s="192"/>
      <c r="D360" s="192"/>
      <c r="E360" s="192"/>
      <c r="F360" s="192"/>
      <c r="G360" s="192"/>
      <c r="H360" s="46"/>
      <c r="I360" s="53"/>
      <c r="J360" s="53"/>
      <c r="K360" s="207"/>
      <c r="L360" s="207"/>
      <c r="M360" s="207"/>
      <c r="N360" s="207"/>
      <c r="O360" s="207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  <c r="GN360" s="39"/>
      <c r="GO360" s="39"/>
      <c r="GP360" s="39"/>
    </row>
    <row r="361" spans="1:198">
      <c r="A361" s="192"/>
      <c r="B361" s="192"/>
      <c r="C361" s="192"/>
      <c r="D361" s="192"/>
      <c r="E361" s="192"/>
      <c r="F361" s="192"/>
      <c r="G361" s="192"/>
      <c r="H361" s="46"/>
      <c r="I361" s="53"/>
      <c r="J361" s="53"/>
      <c r="K361" s="207"/>
      <c r="L361" s="207"/>
      <c r="M361" s="207"/>
      <c r="N361" s="207"/>
      <c r="O361" s="207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  <c r="GN361" s="39"/>
      <c r="GO361" s="39"/>
      <c r="GP361" s="39"/>
    </row>
    <row r="362" spans="1:198">
      <c r="A362" s="192"/>
      <c r="B362" s="192"/>
      <c r="C362" s="192"/>
      <c r="D362" s="192"/>
      <c r="E362" s="192"/>
      <c r="F362" s="192"/>
      <c r="G362" s="192"/>
      <c r="H362" s="46"/>
      <c r="I362" s="53"/>
      <c r="J362" s="53"/>
      <c r="K362" s="207"/>
      <c r="L362" s="207"/>
      <c r="M362" s="207"/>
      <c r="N362" s="207"/>
      <c r="O362" s="207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  <c r="GN362" s="39"/>
      <c r="GO362" s="39"/>
      <c r="GP362" s="39"/>
    </row>
    <row r="363" spans="1:198">
      <c r="A363" s="192"/>
      <c r="B363" s="192"/>
      <c r="C363" s="192"/>
      <c r="D363" s="192"/>
      <c r="E363" s="192"/>
      <c r="F363" s="192"/>
      <c r="G363" s="192"/>
      <c r="H363" s="46"/>
      <c r="I363" s="53"/>
      <c r="J363" s="53"/>
      <c r="K363" s="207"/>
      <c r="L363" s="207"/>
      <c r="M363" s="207"/>
      <c r="N363" s="207"/>
      <c r="O363" s="207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  <c r="GN363" s="39"/>
      <c r="GO363" s="39"/>
      <c r="GP363" s="39"/>
    </row>
    <row r="364" spans="1:198">
      <c r="A364" s="192"/>
      <c r="B364" s="192"/>
      <c r="C364" s="192"/>
      <c r="D364" s="192"/>
      <c r="E364" s="192"/>
      <c r="F364" s="192"/>
      <c r="G364" s="192"/>
      <c r="H364" s="46"/>
      <c r="I364" s="53"/>
      <c r="J364" s="53"/>
      <c r="K364" s="207"/>
      <c r="L364" s="207"/>
      <c r="M364" s="207"/>
      <c r="N364" s="207"/>
      <c r="O364" s="207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  <c r="GN364" s="39"/>
      <c r="GO364" s="39"/>
      <c r="GP364" s="39"/>
    </row>
    <row r="365" spans="1:198">
      <c r="A365" s="192"/>
      <c r="B365" s="192"/>
      <c r="C365" s="192"/>
      <c r="D365" s="192"/>
      <c r="E365" s="192"/>
      <c r="F365" s="192"/>
      <c r="G365" s="192"/>
      <c r="H365" s="46"/>
      <c r="I365" s="53"/>
      <c r="J365" s="53"/>
      <c r="K365" s="207"/>
      <c r="L365" s="207"/>
      <c r="M365" s="207"/>
      <c r="N365" s="207"/>
      <c r="O365" s="207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  <c r="GN365" s="39"/>
      <c r="GO365" s="39"/>
      <c r="GP365" s="39"/>
    </row>
    <row r="366" spans="1:198">
      <c r="A366" s="192"/>
      <c r="B366" s="192"/>
      <c r="C366" s="192"/>
      <c r="D366" s="192"/>
      <c r="E366" s="192"/>
      <c r="F366" s="192"/>
      <c r="G366" s="192"/>
      <c r="H366" s="46"/>
      <c r="I366" s="53"/>
      <c r="J366" s="53"/>
      <c r="K366" s="207"/>
      <c r="L366" s="207"/>
      <c r="M366" s="207"/>
      <c r="N366" s="207"/>
      <c r="O366" s="207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  <c r="GN366" s="39"/>
      <c r="GO366" s="39"/>
      <c r="GP366" s="39"/>
    </row>
    <row r="367" spans="1:198">
      <c r="A367" s="192"/>
      <c r="B367" s="192"/>
      <c r="C367" s="192"/>
      <c r="D367" s="192"/>
      <c r="E367" s="192"/>
      <c r="F367" s="192"/>
      <c r="G367" s="192"/>
      <c r="H367" s="46"/>
      <c r="I367" s="53"/>
      <c r="J367" s="53"/>
      <c r="K367" s="207"/>
      <c r="L367" s="207"/>
      <c r="M367" s="207"/>
      <c r="N367" s="207"/>
      <c r="O367" s="207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  <c r="GN367" s="39"/>
      <c r="GO367" s="39"/>
      <c r="GP367" s="39"/>
    </row>
    <row r="368" spans="1:198">
      <c r="A368" s="192"/>
      <c r="B368" s="192"/>
      <c r="C368" s="192"/>
      <c r="D368" s="192"/>
      <c r="E368" s="192"/>
      <c r="F368" s="192"/>
      <c r="G368" s="192"/>
      <c r="H368" s="46"/>
      <c r="I368" s="53"/>
      <c r="J368" s="53"/>
      <c r="K368" s="207"/>
      <c r="L368" s="207"/>
      <c r="M368" s="207"/>
      <c r="N368" s="207"/>
      <c r="O368" s="207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  <c r="GN368" s="39"/>
      <c r="GO368" s="39"/>
      <c r="GP368" s="39"/>
    </row>
    <row r="369" spans="1:198">
      <c r="A369" s="192"/>
      <c r="B369" s="192"/>
      <c r="C369" s="192"/>
      <c r="D369" s="192"/>
      <c r="E369" s="192"/>
      <c r="F369" s="192"/>
      <c r="G369" s="192"/>
      <c r="H369" s="46"/>
      <c r="I369" s="53"/>
      <c r="J369" s="53"/>
      <c r="K369" s="207"/>
      <c r="L369" s="207"/>
      <c r="M369" s="207"/>
      <c r="N369" s="207"/>
      <c r="O369" s="207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39"/>
      <c r="EX369" s="39"/>
      <c r="EY369" s="39"/>
      <c r="EZ369" s="39"/>
      <c r="FA369" s="39"/>
      <c r="FB369" s="39"/>
      <c r="FC369" s="39"/>
      <c r="FD369" s="39"/>
      <c r="FE369" s="39"/>
      <c r="FF369" s="39"/>
      <c r="FG369" s="39"/>
      <c r="FH369" s="39"/>
      <c r="FI369" s="39"/>
      <c r="FJ369" s="39"/>
      <c r="FK369" s="39"/>
      <c r="FL369" s="39"/>
      <c r="FM369" s="39"/>
      <c r="FN369" s="39"/>
      <c r="FO369" s="39"/>
      <c r="FP369" s="39"/>
      <c r="FQ369" s="39"/>
      <c r="FR369" s="39"/>
      <c r="FS369" s="39"/>
      <c r="FT369" s="39"/>
      <c r="FU369" s="39"/>
      <c r="FV369" s="39"/>
      <c r="FW369" s="39"/>
      <c r="FX369" s="39"/>
      <c r="FY369" s="39"/>
      <c r="FZ369" s="39"/>
      <c r="GA369" s="39"/>
      <c r="GB369" s="39"/>
      <c r="GC369" s="39"/>
      <c r="GD369" s="39"/>
      <c r="GE369" s="39"/>
      <c r="GF369" s="39"/>
      <c r="GG369" s="39"/>
      <c r="GH369" s="39"/>
      <c r="GI369" s="39"/>
      <c r="GJ369" s="39"/>
      <c r="GK369" s="39"/>
      <c r="GL369" s="39"/>
      <c r="GM369" s="39"/>
      <c r="GN369" s="39"/>
      <c r="GO369" s="39"/>
      <c r="GP369" s="39"/>
    </row>
    <row r="370" spans="1:198">
      <c r="A370" s="192"/>
      <c r="B370" s="192"/>
      <c r="C370" s="192"/>
      <c r="D370" s="192"/>
      <c r="E370" s="192"/>
      <c r="F370" s="192"/>
      <c r="G370" s="192"/>
      <c r="H370" s="46"/>
      <c r="I370" s="53"/>
      <c r="J370" s="53"/>
      <c r="K370" s="207"/>
      <c r="L370" s="207"/>
      <c r="M370" s="207"/>
      <c r="N370" s="207"/>
      <c r="O370" s="207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39"/>
      <c r="EX370" s="39"/>
      <c r="EY370" s="39"/>
      <c r="EZ370" s="39"/>
      <c r="FA370" s="39"/>
      <c r="FB370" s="39"/>
      <c r="FC370" s="39"/>
      <c r="FD370" s="39"/>
      <c r="FE370" s="39"/>
      <c r="FF370" s="39"/>
      <c r="FG370" s="39"/>
      <c r="FH370" s="39"/>
      <c r="FI370" s="39"/>
      <c r="FJ370" s="39"/>
      <c r="FK370" s="39"/>
      <c r="FL370" s="39"/>
      <c r="FM370" s="39"/>
      <c r="FN370" s="39"/>
      <c r="FO370" s="39"/>
      <c r="FP370" s="39"/>
      <c r="FQ370" s="39"/>
      <c r="FR370" s="39"/>
      <c r="FS370" s="39"/>
      <c r="FT370" s="39"/>
      <c r="FU370" s="39"/>
      <c r="FV370" s="39"/>
      <c r="FW370" s="39"/>
      <c r="FX370" s="39"/>
      <c r="FY370" s="39"/>
      <c r="FZ370" s="39"/>
      <c r="GA370" s="39"/>
      <c r="GB370" s="39"/>
      <c r="GC370" s="39"/>
      <c r="GD370" s="39"/>
      <c r="GE370" s="39"/>
      <c r="GF370" s="39"/>
      <c r="GG370" s="39"/>
      <c r="GH370" s="39"/>
      <c r="GI370" s="39"/>
      <c r="GJ370" s="39"/>
      <c r="GK370" s="39"/>
      <c r="GL370" s="39"/>
      <c r="GM370" s="39"/>
      <c r="GN370" s="39"/>
      <c r="GO370" s="39"/>
      <c r="GP370" s="39"/>
    </row>
    <row r="371" spans="1:198">
      <c r="A371" s="192"/>
      <c r="B371" s="192"/>
      <c r="C371" s="192"/>
      <c r="D371" s="192"/>
      <c r="E371" s="192"/>
      <c r="F371" s="192"/>
      <c r="G371" s="192"/>
      <c r="H371" s="46"/>
      <c r="I371" s="53"/>
      <c r="J371" s="53"/>
      <c r="K371" s="207"/>
      <c r="L371" s="207"/>
      <c r="M371" s="207"/>
      <c r="N371" s="207"/>
      <c r="O371" s="207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  <c r="DS371" s="39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39"/>
      <c r="EX371" s="39"/>
      <c r="EY371" s="39"/>
      <c r="EZ371" s="39"/>
      <c r="FA371" s="39"/>
      <c r="FB371" s="39"/>
      <c r="FC371" s="39"/>
      <c r="FD371" s="39"/>
      <c r="FE371" s="39"/>
      <c r="FF371" s="39"/>
      <c r="FG371" s="39"/>
      <c r="FH371" s="39"/>
      <c r="FI371" s="39"/>
      <c r="FJ371" s="39"/>
      <c r="FK371" s="39"/>
      <c r="FL371" s="39"/>
      <c r="FM371" s="39"/>
      <c r="FN371" s="39"/>
      <c r="FO371" s="39"/>
      <c r="FP371" s="39"/>
      <c r="FQ371" s="39"/>
      <c r="FR371" s="39"/>
      <c r="FS371" s="39"/>
      <c r="FT371" s="39"/>
      <c r="FU371" s="39"/>
      <c r="FV371" s="39"/>
      <c r="FW371" s="39"/>
      <c r="FX371" s="39"/>
      <c r="FY371" s="39"/>
      <c r="FZ371" s="39"/>
      <c r="GA371" s="39"/>
      <c r="GB371" s="39"/>
      <c r="GC371" s="39"/>
      <c r="GD371" s="39"/>
      <c r="GE371" s="39"/>
      <c r="GF371" s="39"/>
      <c r="GG371" s="39"/>
      <c r="GH371" s="39"/>
      <c r="GI371" s="39"/>
      <c r="GJ371" s="39"/>
      <c r="GK371" s="39"/>
      <c r="GL371" s="39"/>
      <c r="GM371" s="39"/>
      <c r="GN371" s="39"/>
      <c r="GO371" s="39"/>
      <c r="GP371" s="39"/>
    </row>
    <row r="372" spans="1:198">
      <c r="A372" s="192"/>
      <c r="B372" s="192"/>
      <c r="C372" s="192"/>
      <c r="D372" s="192"/>
      <c r="E372" s="192"/>
      <c r="F372" s="192"/>
      <c r="G372" s="192"/>
      <c r="H372" s="46"/>
      <c r="I372" s="53"/>
      <c r="J372" s="53"/>
      <c r="K372" s="207"/>
      <c r="L372" s="207"/>
      <c r="M372" s="207"/>
      <c r="N372" s="207"/>
      <c r="O372" s="207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  <c r="EX372" s="39"/>
      <c r="EY372" s="39"/>
      <c r="EZ372" s="39"/>
      <c r="FA372" s="39"/>
      <c r="FB372" s="39"/>
      <c r="FC372" s="39"/>
      <c r="FD372" s="39"/>
      <c r="FE372" s="39"/>
      <c r="FF372" s="39"/>
      <c r="FG372" s="39"/>
      <c r="FH372" s="39"/>
      <c r="FI372" s="39"/>
      <c r="FJ372" s="39"/>
      <c r="FK372" s="39"/>
      <c r="FL372" s="39"/>
      <c r="FM372" s="39"/>
      <c r="FN372" s="39"/>
      <c r="FO372" s="39"/>
      <c r="FP372" s="39"/>
      <c r="FQ372" s="39"/>
      <c r="FR372" s="39"/>
      <c r="FS372" s="39"/>
      <c r="FT372" s="39"/>
      <c r="FU372" s="39"/>
      <c r="FV372" s="39"/>
      <c r="FW372" s="39"/>
      <c r="FX372" s="39"/>
      <c r="FY372" s="39"/>
      <c r="FZ372" s="39"/>
      <c r="GA372" s="39"/>
      <c r="GB372" s="39"/>
      <c r="GC372" s="39"/>
      <c r="GD372" s="39"/>
      <c r="GE372" s="39"/>
      <c r="GF372" s="39"/>
      <c r="GG372" s="39"/>
      <c r="GH372" s="39"/>
      <c r="GI372" s="39"/>
      <c r="GJ372" s="39"/>
      <c r="GK372" s="39"/>
      <c r="GL372" s="39"/>
      <c r="GM372" s="39"/>
      <c r="GN372" s="39"/>
      <c r="GO372" s="39"/>
      <c r="GP372" s="39"/>
    </row>
    <row r="373" spans="1:198">
      <c r="A373" s="192"/>
      <c r="B373" s="192"/>
      <c r="C373" s="192"/>
      <c r="D373" s="192"/>
      <c r="E373" s="192"/>
      <c r="F373" s="192"/>
      <c r="G373" s="192"/>
      <c r="H373" s="46"/>
      <c r="I373" s="53"/>
      <c r="J373" s="53"/>
      <c r="K373" s="207"/>
      <c r="L373" s="207"/>
      <c r="M373" s="207"/>
      <c r="N373" s="207"/>
      <c r="O373" s="207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  <c r="GN373" s="39"/>
      <c r="GO373" s="39"/>
      <c r="GP373" s="39"/>
    </row>
    <row r="374" spans="1:198">
      <c r="A374" s="192"/>
      <c r="B374" s="192"/>
      <c r="C374" s="192"/>
      <c r="D374" s="192"/>
      <c r="E374" s="192"/>
      <c r="F374" s="192"/>
      <c r="G374" s="192"/>
      <c r="H374" s="46"/>
      <c r="I374" s="53"/>
      <c r="J374" s="53"/>
      <c r="K374" s="207"/>
      <c r="L374" s="207"/>
      <c r="M374" s="207"/>
      <c r="N374" s="207"/>
      <c r="O374" s="207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  <c r="GN374" s="39"/>
      <c r="GO374" s="39"/>
      <c r="GP374" s="39"/>
    </row>
    <row r="375" spans="1:198">
      <c r="A375" s="192"/>
      <c r="B375" s="192"/>
      <c r="C375" s="192"/>
      <c r="D375" s="192"/>
      <c r="E375" s="192"/>
      <c r="F375" s="192"/>
      <c r="G375" s="192"/>
      <c r="H375" s="46"/>
      <c r="I375" s="53"/>
      <c r="J375" s="53"/>
      <c r="K375" s="207"/>
      <c r="L375" s="207"/>
      <c r="M375" s="207"/>
      <c r="N375" s="207"/>
      <c r="O375" s="207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  <c r="GN375" s="39"/>
      <c r="GO375" s="39"/>
      <c r="GP375" s="39"/>
    </row>
    <row r="376" spans="1:198">
      <c r="A376" s="192"/>
      <c r="B376" s="192"/>
      <c r="C376" s="192"/>
      <c r="D376" s="192"/>
      <c r="E376" s="192"/>
      <c r="F376" s="192"/>
      <c r="G376" s="192"/>
      <c r="H376" s="46"/>
      <c r="I376" s="53"/>
      <c r="J376" s="53"/>
      <c r="K376" s="207"/>
      <c r="L376" s="207"/>
      <c r="M376" s="207"/>
      <c r="N376" s="207"/>
      <c r="O376" s="207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  <c r="DS376" s="39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39"/>
      <c r="EX376" s="39"/>
      <c r="EY376" s="39"/>
      <c r="EZ376" s="39"/>
      <c r="FA376" s="39"/>
      <c r="FB376" s="39"/>
      <c r="FC376" s="39"/>
      <c r="FD376" s="39"/>
      <c r="FE376" s="39"/>
      <c r="FF376" s="39"/>
      <c r="FG376" s="39"/>
      <c r="FH376" s="39"/>
      <c r="FI376" s="39"/>
      <c r="FJ376" s="39"/>
      <c r="FK376" s="39"/>
      <c r="FL376" s="39"/>
      <c r="FM376" s="39"/>
      <c r="FN376" s="39"/>
      <c r="FO376" s="39"/>
      <c r="FP376" s="39"/>
      <c r="FQ376" s="39"/>
      <c r="FR376" s="39"/>
      <c r="FS376" s="39"/>
      <c r="FT376" s="39"/>
      <c r="FU376" s="39"/>
      <c r="FV376" s="39"/>
      <c r="FW376" s="39"/>
      <c r="FX376" s="39"/>
      <c r="FY376" s="39"/>
      <c r="FZ376" s="39"/>
      <c r="GA376" s="39"/>
      <c r="GB376" s="39"/>
      <c r="GC376" s="39"/>
      <c r="GD376" s="39"/>
      <c r="GE376" s="39"/>
      <c r="GF376" s="39"/>
      <c r="GG376" s="39"/>
      <c r="GH376" s="39"/>
      <c r="GI376" s="39"/>
      <c r="GJ376" s="39"/>
      <c r="GK376" s="39"/>
      <c r="GL376" s="39"/>
      <c r="GM376" s="39"/>
      <c r="GN376" s="39"/>
      <c r="GO376" s="39"/>
      <c r="GP376" s="39"/>
    </row>
    <row r="377" spans="1:198">
      <c r="A377" s="192"/>
      <c r="B377" s="192"/>
      <c r="C377" s="192"/>
      <c r="D377" s="192"/>
      <c r="E377" s="192"/>
      <c r="F377" s="192"/>
      <c r="G377" s="192"/>
      <c r="H377" s="46"/>
      <c r="I377" s="53"/>
      <c r="J377" s="53"/>
      <c r="K377" s="207"/>
      <c r="L377" s="207"/>
      <c r="M377" s="207"/>
      <c r="N377" s="207"/>
      <c r="O377" s="207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  <c r="DS377" s="39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39"/>
      <c r="EX377" s="39"/>
      <c r="EY377" s="39"/>
      <c r="EZ377" s="39"/>
      <c r="FA377" s="39"/>
      <c r="FB377" s="39"/>
      <c r="FC377" s="39"/>
      <c r="FD377" s="39"/>
      <c r="FE377" s="39"/>
      <c r="FF377" s="39"/>
      <c r="FG377" s="39"/>
      <c r="FH377" s="39"/>
      <c r="FI377" s="39"/>
      <c r="FJ377" s="39"/>
      <c r="FK377" s="39"/>
      <c r="FL377" s="39"/>
      <c r="FM377" s="39"/>
      <c r="FN377" s="39"/>
      <c r="FO377" s="39"/>
      <c r="FP377" s="39"/>
      <c r="FQ377" s="39"/>
      <c r="FR377" s="39"/>
      <c r="FS377" s="39"/>
      <c r="FT377" s="39"/>
      <c r="FU377" s="39"/>
      <c r="FV377" s="39"/>
      <c r="FW377" s="39"/>
      <c r="FX377" s="39"/>
      <c r="FY377" s="39"/>
      <c r="FZ377" s="39"/>
      <c r="GA377" s="39"/>
      <c r="GB377" s="39"/>
      <c r="GC377" s="39"/>
      <c r="GD377" s="39"/>
      <c r="GE377" s="39"/>
      <c r="GF377" s="39"/>
      <c r="GG377" s="39"/>
      <c r="GH377" s="39"/>
      <c r="GI377" s="39"/>
      <c r="GJ377" s="39"/>
      <c r="GK377" s="39"/>
      <c r="GL377" s="39"/>
      <c r="GM377" s="39"/>
      <c r="GN377" s="39"/>
      <c r="GO377" s="39"/>
      <c r="GP377" s="39"/>
    </row>
    <row r="378" spans="1:198">
      <c r="A378" s="192"/>
      <c r="B378" s="192"/>
      <c r="C378" s="192"/>
      <c r="D378" s="192"/>
      <c r="E378" s="192"/>
      <c r="F378" s="192"/>
      <c r="G378" s="192"/>
      <c r="H378" s="46"/>
      <c r="I378" s="53"/>
      <c r="J378" s="53"/>
      <c r="K378" s="207"/>
      <c r="L378" s="207"/>
      <c r="M378" s="207"/>
      <c r="N378" s="207"/>
      <c r="O378" s="207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  <c r="DS378" s="39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39"/>
      <c r="EX378" s="39"/>
      <c r="EY378" s="39"/>
      <c r="EZ378" s="39"/>
      <c r="FA378" s="39"/>
      <c r="FB378" s="39"/>
      <c r="FC378" s="39"/>
      <c r="FD378" s="39"/>
      <c r="FE378" s="39"/>
      <c r="FF378" s="39"/>
      <c r="FG378" s="39"/>
      <c r="FH378" s="39"/>
      <c r="FI378" s="39"/>
      <c r="FJ378" s="39"/>
      <c r="FK378" s="39"/>
      <c r="FL378" s="39"/>
      <c r="FM378" s="39"/>
      <c r="FN378" s="39"/>
      <c r="FO378" s="39"/>
      <c r="FP378" s="39"/>
      <c r="FQ378" s="39"/>
      <c r="FR378" s="39"/>
      <c r="FS378" s="39"/>
      <c r="FT378" s="39"/>
      <c r="FU378" s="39"/>
      <c r="FV378" s="39"/>
      <c r="FW378" s="39"/>
      <c r="FX378" s="39"/>
      <c r="FY378" s="39"/>
      <c r="FZ378" s="39"/>
      <c r="GA378" s="39"/>
      <c r="GB378" s="39"/>
      <c r="GC378" s="39"/>
      <c r="GD378" s="39"/>
      <c r="GE378" s="39"/>
      <c r="GF378" s="39"/>
      <c r="GG378" s="39"/>
      <c r="GH378" s="39"/>
      <c r="GI378" s="39"/>
      <c r="GJ378" s="39"/>
      <c r="GK378" s="39"/>
      <c r="GL378" s="39"/>
      <c r="GM378" s="39"/>
      <c r="GN378" s="39"/>
      <c r="GO378" s="39"/>
      <c r="GP378" s="39"/>
    </row>
    <row r="379" spans="1:198">
      <c r="A379" s="192"/>
      <c r="B379" s="192"/>
      <c r="C379" s="192"/>
      <c r="D379" s="192"/>
      <c r="E379" s="192"/>
      <c r="F379" s="192"/>
      <c r="G379" s="192"/>
      <c r="H379" s="46"/>
      <c r="I379" s="53"/>
      <c r="J379" s="53"/>
      <c r="K379" s="207"/>
      <c r="L379" s="207"/>
      <c r="M379" s="207"/>
      <c r="N379" s="207"/>
      <c r="O379" s="207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  <c r="GN379" s="39"/>
      <c r="GO379" s="39"/>
      <c r="GP379" s="39"/>
    </row>
    <row r="380" spans="1:198">
      <c r="A380" s="192"/>
      <c r="B380" s="192"/>
      <c r="C380" s="192"/>
      <c r="D380" s="192"/>
      <c r="E380" s="192"/>
      <c r="F380" s="192"/>
      <c r="G380" s="192"/>
      <c r="H380" s="46"/>
      <c r="I380" s="53"/>
      <c r="J380" s="53"/>
      <c r="K380" s="207"/>
      <c r="L380" s="207"/>
      <c r="M380" s="207"/>
      <c r="N380" s="207"/>
      <c r="O380" s="207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  <c r="DJ380" s="39"/>
      <c r="DK380" s="39"/>
      <c r="DL380" s="39"/>
      <c r="DM380" s="39"/>
      <c r="DN380" s="39"/>
      <c r="DO380" s="39"/>
      <c r="DP380" s="39"/>
      <c r="DQ380" s="39"/>
      <c r="DR380" s="39"/>
      <c r="DS380" s="39"/>
      <c r="DT380" s="39"/>
      <c r="DU380" s="39"/>
      <c r="DV380" s="39"/>
      <c r="DW380" s="39"/>
      <c r="DX380" s="39"/>
      <c r="DY380" s="39"/>
      <c r="DZ380" s="39"/>
      <c r="EA380" s="39"/>
      <c r="EB380" s="39"/>
      <c r="EC380" s="39"/>
      <c r="ED380" s="39"/>
      <c r="EE380" s="39"/>
      <c r="EF380" s="39"/>
      <c r="EG380" s="39"/>
      <c r="EH380" s="39"/>
      <c r="EI380" s="39"/>
      <c r="EJ380" s="39"/>
      <c r="EK380" s="39"/>
      <c r="EL380" s="39"/>
      <c r="EM380" s="39"/>
      <c r="EN380" s="39"/>
      <c r="EO380" s="39"/>
      <c r="EP380" s="39"/>
      <c r="EQ380" s="39"/>
      <c r="ER380" s="39"/>
      <c r="ES380" s="39"/>
      <c r="ET380" s="39"/>
      <c r="EU380" s="39"/>
      <c r="EV380" s="39"/>
      <c r="EW380" s="39"/>
      <c r="EX380" s="39"/>
      <c r="EY380" s="39"/>
      <c r="EZ380" s="39"/>
      <c r="FA380" s="39"/>
      <c r="FB380" s="39"/>
      <c r="FC380" s="39"/>
      <c r="FD380" s="39"/>
      <c r="FE380" s="39"/>
      <c r="FF380" s="39"/>
      <c r="FG380" s="39"/>
      <c r="FH380" s="39"/>
      <c r="FI380" s="39"/>
      <c r="FJ380" s="39"/>
      <c r="FK380" s="39"/>
      <c r="FL380" s="39"/>
      <c r="FM380" s="39"/>
      <c r="FN380" s="39"/>
      <c r="FO380" s="39"/>
      <c r="FP380" s="39"/>
      <c r="FQ380" s="39"/>
      <c r="FR380" s="39"/>
      <c r="FS380" s="39"/>
      <c r="FT380" s="39"/>
      <c r="FU380" s="39"/>
      <c r="FV380" s="39"/>
      <c r="FW380" s="39"/>
      <c r="FX380" s="39"/>
      <c r="FY380" s="39"/>
      <c r="FZ380" s="39"/>
      <c r="GA380" s="39"/>
      <c r="GB380" s="39"/>
      <c r="GC380" s="39"/>
      <c r="GD380" s="39"/>
      <c r="GE380" s="39"/>
      <c r="GF380" s="39"/>
      <c r="GG380" s="39"/>
      <c r="GH380" s="39"/>
      <c r="GI380" s="39"/>
      <c r="GJ380" s="39"/>
      <c r="GK380" s="39"/>
      <c r="GL380" s="39"/>
      <c r="GM380" s="39"/>
      <c r="GN380" s="39"/>
      <c r="GO380" s="39"/>
      <c r="GP380" s="39"/>
    </row>
    <row r="381" spans="1:198">
      <c r="A381" s="192"/>
      <c r="B381" s="192"/>
      <c r="C381" s="192"/>
      <c r="D381" s="192"/>
      <c r="E381" s="192"/>
      <c r="F381" s="192"/>
      <c r="G381" s="192"/>
      <c r="H381" s="46"/>
      <c r="I381" s="53"/>
      <c r="J381" s="53"/>
      <c r="K381" s="207"/>
      <c r="L381" s="207"/>
      <c r="M381" s="207"/>
      <c r="N381" s="207"/>
      <c r="O381" s="207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  <c r="DS381" s="39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39"/>
      <c r="EX381" s="39"/>
      <c r="EY381" s="39"/>
      <c r="EZ381" s="39"/>
      <c r="FA381" s="39"/>
      <c r="FB381" s="39"/>
      <c r="FC381" s="39"/>
      <c r="FD381" s="39"/>
      <c r="FE381" s="39"/>
      <c r="FF381" s="39"/>
      <c r="FG381" s="39"/>
      <c r="FH381" s="39"/>
      <c r="FI381" s="39"/>
      <c r="FJ381" s="39"/>
      <c r="FK381" s="39"/>
      <c r="FL381" s="39"/>
      <c r="FM381" s="39"/>
      <c r="FN381" s="39"/>
      <c r="FO381" s="39"/>
      <c r="FP381" s="39"/>
      <c r="FQ381" s="39"/>
      <c r="FR381" s="39"/>
      <c r="FS381" s="39"/>
      <c r="FT381" s="39"/>
      <c r="FU381" s="39"/>
      <c r="FV381" s="39"/>
      <c r="FW381" s="39"/>
      <c r="FX381" s="39"/>
      <c r="FY381" s="39"/>
      <c r="FZ381" s="39"/>
      <c r="GA381" s="39"/>
      <c r="GB381" s="39"/>
      <c r="GC381" s="39"/>
      <c r="GD381" s="39"/>
      <c r="GE381" s="39"/>
      <c r="GF381" s="39"/>
      <c r="GG381" s="39"/>
      <c r="GH381" s="39"/>
      <c r="GI381" s="39"/>
      <c r="GJ381" s="39"/>
      <c r="GK381" s="39"/>
      <c r="GL381" s="39"/>
      <c r="GM381" s="39"/>
      <c r="GN381" s="39"/>
      <c r="GO381" s="39"/>
      <c r="GP381" s="39"/>
    </row>
    <row r="382" spans="1:198">
      <c r="A382" s="192"/>
      <c r="B382" s="192"/>
      <c r="C382" s="192"/>
      <c r="D382" s="192"/>
      <c r="E382" s="192"/>
      <c r="F382" s="192"/>
      <c r="G382" s="192"/>
      <c r="H382" s="46"/>
      <c r="I382" s="53"/>
      <c r="J382" s="53"/>
      <c r="K382" s="207"/>
      <c r="L382" s="207"/>
      <c r="M382" s="207"/>
      <c r="N382" s="207"/>
      <c r="O382" s="207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  <c r="DS382" s="39"/>
      <c r="DT382" s="39"/>
      <c r="DU382" s="39"/>
      <c r="DV382" s="39"/>
      <c r="DW382" s="39"/>
      <c r="DX382" s="39"/>
      <c r="DY382" s="39"/>
      <c r="DZ382" s="39"/>
      <c r="EA382" s="39"/>
      <c r="EB382" s="39"/>
      <c r="EC382" s="39"/>
      <c r="ED382" s="39"/>
      <c r="EE382" s="39"/>
      <c r="EF382" s="39"/>
      <c r="EG382" s="39"/>
      <c r="EH382" s="39"/>
      <c r="EI382" s="39"/>
      <c r="EJ382" s="39"/>
      <c r="EK382" s="39"/>
      <c r="EL382" s="39"/>
      <c r="EM382" s="39"/>
      <c r="EN382" s="39"/>
      <c r="EO382" s="39"/>
      <c r="EP382" s="39"/>
      <c r="EQ382" s="39"/>
      <c r="ER382" s="39"/>
      <c r="ES382" s="39"/>
      <c r="ET382" s="39"/>
      <c r="EU382" s="39"/>
      <c r="EV382" s="39"/>
      <c r="EW382" s="39"/>
      <c r="EX382" s="39"/>
      <c r="EY382" s="39"/>
      <c r="EZ382" s="39"/>
      <c r="FA382" s="39"/>
      <c r="FB382" s="39"/>
      <c r="FC382" s="39"/>
      <c r="FD382" s="39"/>
      <c r="FE382" s="39"/>
      <c r="FF382" s="39"/>
      <c r="FG382" s="39"/>
      <c r="FH382" s="39"/>
      <c r="FI382" s="39"/>
      <c r="FJ382" s="39"/>
      <c r="FK382" s="39"/>
      <c r="FL382" s="39"/>
      <c r="FM382" s="39"/>
      <c r="FN382" s="39"/>
      <c r="FO382" s="39"/>
      <c r="FP382" s="39"/>
      <c r="FQ382" s="39"/>
      <c r="FR382" s="39"/>
      <c r="FS382" s="39"/>
      <c r="FT382" s="39"/>
      <c r="FU382" s="39"/>
      <c r="FV382" s="39"/>
      <c r="FW382" s="39"/>
      <c r="FX382" s="39"/>
      <c r="FY382" s="39"/>
      <c r="FZ382" s="39"/>
      <c r="GA382" s="39"/>
      <c r="GB382" s="39"/>
      <c r="GC382" s="39"/>
      <c r="GD382" s="39"/>
      <c r="GE382" s="39"/>
      <c r="GF382" s="39"/>
      <c r="GG382" s="39"/>
      <c r="GH382" s="39"/>
      <c r="GI382" s="39"/>
      <c r="GJ382" s="39"/>
      <c r="GK382" s="39"/>
      <c r="GL382" s="39"/>
      <c r="GM382" s="39"/>
      <c r="GN382" s="39"/>
      <c r="GO382" s="39"/>
      <c r="GP382" s="39"/>
    </row>
    <row r="383" spans="1:198">
      <c r="A383" s="192"/>
      <c r="B383" s="192"/>
      <c r="C383" s="192"/>
      <c r="D383" s="192"/>
      <c r="E383" s="192"/>
      <c r="F383" s="192"/>
      <c r="G383" s="192"/>
      <c r="H383" s="46"/>
      <c r="I383" s="53"/>
      <c r="J383" s="53"/>
      <c r="K383" s="207"/>
      <c r="L383" s="207"/>
      <c r="M383" s="207"/>
      <c r="N383" s="207"/>
      <c r="O383" s="207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  <c r="DS383" s="39"/>
      <c r="DT383" s="39"/>
      <c r="DU383" s="39"/>
      <c r="DV383" s="39"/>
      <c r="DW383" s="39"/>
      <c r="DX383" s="39"/>
      <c r="DY383" s="39"/>
      <c r="DZ383" s="39"/>
      <c r="EA383" s="39"/>
      <c r="EB383" s="39"/>
      <c r="EC383" s="39"/>
      <c r="ED383" s="39"/>
      <c r="EE383" s="39"/>
      <c r="EF383" s="39"/>
      <c r="EG383" s="39"/>
      <c r="EH383" s="39"/>
      <c r="EI383" s="39"/>
      <c r="EJ383" s="39"/>
      <c r="EK383" s="39"/>
      <c r="EL383" s="39"/>
      <c r="EM383" s="39"/>
      <c r="EN383" s="39"/>
      <c r="EO383" s="39"/>
      <c r="EP383" s="39"/>
      <c r="EQ383" s="39"/>
      <c r="ER383" s="39"/>
      <c r="ES383" s="39"/>
      <c r="ET383" s="39"/>
      <c r="EU383" s="39"/>
      <c r="EV383" s="39"/>
      <c r="EW383" s="39"/>
      <c r="EX383" s="39"/>
      <c r="EY383" s="39"/>
      <c r="EZ383" s="39"/>
      <c r="FA383" s="39"/>
      <c r="FB383" s="39"/>
      <c r="FC383" s="39"/>
      <c r="FD383" s="39"/>
      <c r="FE383" s="39"/>
      <c r="FF383" s="39"/>
      <c r="FG383" s="39"/>
      <c r="FH383" s="39"/>
      <c r="FI383" s="39"/>
      <c r="FJ383" s="39"/>
      <c r="FK383" s="39"/>
      <c r="FL383" s="39"/>
      <c r="FM383" s="39"/>
      <c r="FN383" s="39"/>
      <c r="FO383" s="39"/>
      <c r="FP383" s="39"/>
      <c r="FQ383" s="39"/>
      <c r="FR383" s="39"/>
      <c r="FS383" s="39"/>
      <c r="FT383" s="39"/>
      <c r="FU383" s="39"/>
      <c r="FV383" s="39"/>
      <c r="FW383" s="39"/>
      <c r="FX383" s="39"/>
      <c r="FY383" s="39"/>
      <c r="FZ383" s="39"/>
      <c r="GA383" s="39"/>
      <c r="GB383" s="39"/>
      <c r="GC383" s="39"/>
      <c r="GD383" s="39"/>
      <c r="GE383" s="39"/>
      <c r="GF383" s="39"/>
      <c r="GG383" s="39"/>
      <c r="GH383" s="39"/>
      <c r="GI383" s="39"/>
      <c r="GJ383" s="39"/>
      <c r="GK383" s="39"/>
      <c r="GL383" s="39"/>
      <c r="GM383" s="39"/>
      <c r="GN383" s="39"/>
      <c r="GO383" s="39"/>
      <c r="GP383" s="39"/>
    </row>
    <row r="384" spans="1:198">
      <c r="A384" s="192"/>
      <c r="B384" s="192"/>
      <c r="C384" s="192"/>
      <c r="D384" s="192"/>
      <c r="E384" s="192"/>
      <c r="F384" s="192"/>
      <c r="G384" s="192"/>
      <c r="H384" s="46"/>
      <c r="I384" s="53"/>
      <c r="J384" s="53"/>
      <c r="K384" s="207"/>
      <c r="L384" s="207"/>
      <c r="M384" s="207"/>
      <c r="N384" s="207"/>
      <c r="O384" s="207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  <c r="DJ384" s="39"/>
      <c r="DK384" s="39"/>
      <c r="DL384" s="39"/>
      <c r="DM384" s="39"/>
      <c r="DN384" s="39"/>
      <c r="DO384" s="39"/>
      <c r="DP384" s="39"/>
      <c r="DQ384" s="39"/>
      <c r="DR384" s="39"/>
      <c r="DS384" s="39"/>
      <c r="DT384" s="39"/>
      <c r="DU384" s="39"/>
      <c r="DV384" s="39"/>
      <c r="DW384" s="39"/>
      <c r="DX384" s="39"/>
      <c r="DY384" s="39"/>
      <c r="DZ384" s="39"/>
      <c r="EA384" s="39"/>
      <c r="EB384" s="39"/>
      <c r="EC384" s="39"/>
      <c r="ED384" s="39"/>
      <c r="EE384" s="39"/>
      <c r="EF384" s="39"/>
      <c r="EG384" s="39"/>
      <c r="EH384" s="39"/>
      <c r="EI384" s="39"/>
      <c r="EJ384" s="39"/>
      <c r="EK384" s="39"/>
      <c r="EL384" s="39"/>
      <c r="EM384" s="39"/>
      <c r="EN384" s="39"/>
      <c r="EO384" s="39"/>
      <c r="EP384" s="39"/>
      <c r="EQ384" s="39"/>
      <c r="ER384" s="39"/>
      <c r="ES384" s="39"/>
      <c r="ET384" s="39"/>
      <c r="EU384" s="39"/>
      <c r="EV384" s="39"/>
      <c r="EW384" s="39"/>
      <c r="EX384" s="39"/>
      <c r="EY384" s="39"/>
      <c r="EZ384" s="39"/>
      <c r="FA384" s="39"/>
      <c r="FB384" s="39"/>
      <c r="FC384" s="39"/>
      <c r="FD384" s="39"/>
      <c r="FE384" s="39"/>
      <c r="FF384" s="39"/>
      <c r="FG384" s="39"/>
      <c r="FH384" s="39"/>
      <c r="FI384" s="39"/>
      <c r="FJ384" s="39"/>
      <c r="FK384" s="39"/>
      <c r="FL384" s="39"/>
      <c r="FM384" s="39"/>
      <c r="FN384" s="39"/>
      <c r="FO384" s="39"/>
      <c r="FP384" s="39"/>
      <c r="FQ384" s="39"/>
      <c r="FR384" s="39"/>
      <c r="FS384" s="39"/>
      <c r="FT384" s="39"/>
      <c r="FU384" s="39"/>
      <c r="FV384" s="39"/>
      <c r="FW384" s="39"/>
      <c r="FX384" s="39"/>
      <c r="FY384" s="39"/>
      <c r="FZ384" s="39"/>
      <c r="GA384" s="39"/>
      <c r="GB384" s="39"/>
      <c r="GC384" s="39"/>
      <c r="GD384" s="39"/>
      <c r="GE384" s="39"/>
      <c r="GF384" s="39"/>
      <c r="GG384" s="39"/>
      <c r="GH384" s="39"/>
      <c r="GI384" s="39"/>
      <c r="GJ384" s="39"/>
      <c r="GK384" s="39"/>
      <c r="GL384" s="39"/>
      <c r="GM384" s="39"/>
      <c r="GN384" s="39"/>
      <c r="GO384" s="39"/>
      <c r="GP384" s="39"/>
    </row>
    <row r="385" spans="1:198">
      <c r="A385" s="192"/>
      <c r="B385" s="192"/>
      <c r="C385" s="192"/>
      <c r="D385" s="192"/>
      <c r="E385" s="192"/>
      <c r="F385" s="192"/>
      <c r="G385" s="192"/>
      <c r="H385" s="46"/>
      <c r="I385" s="53"/>
      <c r="J385" s="53"/>
      <c r="K385" s="207"/>
      <c r="L385" s="207"/>
      <c r="M385" s="207"/>
      <c r="N385" s="207"/>
      <c r="O385" s="207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  <c r="DS385" s="39"/>
      <c r="DT385" s="39"/>
      <c r="DU385" s="39"/>
      <c r="DV385" s="39"/>
      <c r="DW385" s="39"/>
      <c r="DX385" s="39"/>
      <c r="DY385" s="39"/>
      <c r="DZ385" s="39"/>
      <c r="EA385" s="39"/>
      <c r="EB385" s="39"/>
      <c r="EC385" s="39"/>
      <c r="ED385" s="39"/>
      <c r="EE385" s="39"/>
      <c r="EF385" s="39"/>
      <c r="EG385" s="39"/>
      <c r="EH385" s="39"/>
      <c r="EI385" s="39"/>
      <c r="EJ385" s="39"/>
      <c r="EK385" s="39"/>
      <c r="EL385" s="39"/>
      <c r="EM385" s="39"/>
      <c r="EN385" s="39"/>
      <c r="EO385" s="39"/>
      <c r="EP385" s="39"/>
      <c r="EQ385" s="39"/>
      <c r="ER385" s="39"/>
      <c r="ES385" s="39"/>
      <c r="ET385" s="39"/>
      <c r="EU385" s="39"/>
      <c r="EV385" s="39"/>
      <c r="EW385" s="39"/>
      <c r="EX385" s="39"/>
      <c r="EY385" s="39"/>
      <c r="EZ385" s="39"/>
      <c r="FA385" s="39"/>
      <c r="FB385" s="39"/>
      <c r="FC385" s="39"/>
      <c r="FD385" s="39"/>
      <c r="FE385" s="39"/>
      <c r="FF385" s="39"/>
      <c r="FG385" s="39"/>
      <c r="FH385" s="39"/>
      <c r="FI385" s="39"/>
      <c r="FJ385" s="39"/>
      <c r="FK385" s="39"/>
      <c r="FL385" s="39"/>
      <c r="FM385" s="39"/>
      <c r="FN385" s="39"/>
      <c r="FO385" s="39"/>
      <c r="FP385" s="39"/>
      <c r="FQ385" s="39"/>
      <c r="FR385" s="39"/>
      <c r="FS385" s="39"/>
      <c r="FT385" s="39"/>
      <c r="FU385" s="39"/>
      <c r="FV385" s="39"/>
      <c r="FW385" s="39"/>
      <c r="FX385" s="39"/>
      <c r="FY385" s="39"/>
      <c r="FZ385" s="39"/>
      <c r="GA385" s="39"/>
      <c r="GB385" s="39"/>
      <c r="GC385" s="39"/>
      <c r="GD385" s="39"/>
      <c r="GE385" s="39"/>
      <c r="GF385" s="39"/>
      <c r="GG385" s="39"/>
      <c r="GH385" s="39"/>
      <c r="GI385" s="39"/>
      <c r="GJ385" s="39"/>
      <c r="GK385" s="39"/>
      <c r="GL385" s="39"/>
      <c r="GM385" s="39"/>
      <c r="GN385" s="39"/>
      <c r="GO385" s="39"/>
      <c r="GP385" s="39"/>
    </row>
    <row r="386" spans="1:198">
      <c r="A386" s="192"/>
      <c r="B386" s="192"/>
      <c r="C386" s="192"/>
      <c r="D386" s="192"/>
      <c r="E386" s="192"/>
      <c r="F386" s="192"/>
      <c r="G386" s="192"/>
      <c r="H386" s="46"/>
      <c r="I386" s="53"/>
      <c r="J386" s="53"/>
      <c r="K386" s="207"/>
      <c r="L386" s="207"/>
      <c r="M386" s="207"/>
      <c r="N386" s="207"/>
      <c r="O386" s="207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  <c r="DS386" s="39"/>
      <c r="DT386" s="39"/>
      <c r="DU386" s="39"/>
      <c r="DV386" s="39"/>
      <c r="DW386" s="39"/>
      <c r="DX386" s="39"/>
      <c r="DY386" s="39"/>
      <c r="DZ386" s="39"/>
      <c r="EA386" s="39"/>
      <c r="EB386" s="39"/>
      <c r="EC386" s="39"/>
      <c r="ED386" s="39"/>
      <c r="EE386" s="39"/>
      <c r="EF386" s="39"/>
      <c r="EG386" s="39"/>
      <c r="EH386" s="39"/>
      <c r="EI386" s="39"/>
      <c r="EJ386" s="39"/>
      <c r="EK386" s="39"/>
      <c r="EL386" s="39"/>
      <c r="EM386" s="39"/>
      <c r="EN386" s="39"/>
      <c r="EO386" s="39"/>
      <c r="EP386" s="39"/>
      <c r="EQ386" s="39"/>
      <c r="ER386" s="39"/>
      <c r="ES386" s="39"/>
      <c r="ET386" s="39"/>
      <c r="EU386" s="39"/>
      <c r="EV386" s="39"/>
      <c r="EW386" s="39"/>
      <c r="EX386" s="39"/>
      <c r="EY386" s="39"/>
      <c r="EZ386" s="39"/>
      <c r="FA386" s="39"/>
      <c r="FB386" s="39"/>
      <c r="FC386" s="39"/>
      <c r="FD386" s="39"/>
      <c r="FE386" s="39"/>
      <c r="FF386" s="39"/>
      <c r="FG386" s="39"/>
      <c r="FH386" s="39"/>
      <c r="FI386" s="39"/>
      <c r="FJ386" s="39"/>
      <c r="FK386" s="39"/>
      <c r="FL386" s="39"/>
      <c r="FM386" s="39"/>
      <c r="FN386" s="39"/>
      <c r="FO386" s="39"/>
      <c r="FP386" s="39"/>
      <c r="FQ386" s="39"/>
      <c r="FR386" s="39"/>
      <c r="FS386" s="39"/>
      <c r="FT386" s="39"/>
      <c r="FU386" s="39"/>
      <c r="FV386" s="39"/>
      <c r="FW386" s="39"/>
      <c r="FX386" s="39"/>
      <c r="FY386" s="39"/>
      <c r="FZ386" s="39"/>
      <c r="GA386" s="39"/>
      <c r="GB386" s="39"/>
      <c r="GC386" s="39"/>
      <c r="GD386" s="39"/>
      <c r="GE386" s="39"/>
      <c r="GF386" s="39"/>
      <c r="GG386" s="39"/>
      <c r="GH386" s="39"/>
      <c r="GI386" s="39"/>
      <c r="GJ386" s="39"/>
      <c r="GK386" s="39"/>
      <c r="GL386" s="39"/>
      <c r="GM386" s="39"/>
      <c r="GN386" s="39"/>
      <c r="GO386" s="39"/>
      <c r="GP386" s="39"/>
    </row>
    <row r="387" spans="1:198">
      <c r="A387" s="192"/>
      <c r="B387" s="192"/>
      <c r="C387" s="192"/>
      <c r="D387" s="192"/>
      <c r="E387" s="192"/>
      <c r="F387" s="192"/>
      <c r="G387" s="192"/>
      <c r="H387" s="46"/>
      <c r="I387" s="53"/>
      <c r="J387" s="53"/>
      <c r="K387" s="207"/>
      <c r="L387" s="207"/>
      <c r="M387" s="207"/>
      <c r="N387" s="207"/>
      <c r="O387" s="207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  <c r="DS387" s="39"/>
      <c r="DT387" s="39"/>
      <c r="DU387" s="39"/>
      <c r="DV387" s="39"/>
      <c r="DW387" s="39"/>
      <c r="DX387" s="39"/>
      <c r="DY387" s="39"/>
      <c r="DZ387" s="39"/>
      <c r="EA387" s="39"/>
      <c r="EB387" s="39"/>
      <c r="EC387" s="39"/>
      <c r="ED387" s="39"/>
      <c r="EE387" s="39"/>
      <c r="EF387" s="39"/>
      <c r="EG387" s="39"/>
      <c r="EH387" s="39"/>
      <c r="EI387" s="39"/>
      <c r="EJ387" s="39"/>
      <c r="EK387" s="39"/>
      <c r="EL387" s="39"/>
      <c r="EM387" s="39"/>
      <c r="EN387" s="39"/>
      <c r="EO387" s="39"/>
      <c r="EP387" s="39"/>
      <c r="EQ387" s="39"/>
      <c r="ER387" s="39"/>
      <c r="ES387" s="39"/>
      <c r="ET387" s="39"/>
      <c r="EU387" s="39"/>
      <c r="EV387" s="39"/>
      <c r="EW387" s="39"/>
      <c r="EX387" s="39"/>
      <c r="EY387" s="39"/>
      <c r="EZ387" s="39"/>
      <c r="FA387" s="39"/>
      <c r="FB387" s="39"/>
      <c r="FC387" s="39"/>
      <c r="FD387" s="39"/>
      <c r="FE387" s="39"/>
      <c r="FF387" s="39"/>
      <c r="FG387" s="39"/>
      <c r="FH387" s="39"/>
      <c r="FI387" s="39"/>
      <c r="FJ387" s="39"/>
      <c r="FK387" s="39"/>
      <c r="FL387" s="39"/>
      <c r="FM387" s="39"/>
      <c r="FN387" s="39"/>
      <c r="FO387" s="39"/>
      <c r="FP387" s="39"/>
      <c r="FQ387" s="39"/>
      <c r="FR387" s="39"/>
      <c r="FS387" s="39"/>
      <c r="FT387" s="39"/>
      <c r="FU387" s="39"/>
      <c r="FV387" s="39"/>
      <c r="FW387" s="39"/>
      <c r="FX387" s="39"/>
      <c r="FY387" s="39"/>
      <c r="FZ387" s="39"/>
      <c r="GA387" s="39"/>
      <c r="GB387" s="39"/>
      <c r="GC387" s="39"/>
      <c r="GD387" s="39"/>
      <c r="GE387" s="39"/>
      <c r="GF387" s="39"/>
      <c r="GG387" s="39"/>
      <c r="GH387" s="39"/>
      <c r="GI387" s="39"/>
      <c r="GJ387" s="39"/>
      <c r="GK387" s="39"/>
      <c r="GL387" s="39"/>
      <c r="GM387" s="39"/>
      <c r="GN387" s="39"/>
      <c r="GO387" s="39"/>
      <c r="GP387" s="39"/>
    </row>
    <row r="388" spans="1:198">
      <c r="A388" s="192"/>
      <c r="B388" s="192"/>
      <c r="C388" s="192"/>
      <c r="D388" s="192"/>
      <c r="E388" s="192"/>
      <c r="F388" s="192"/>
      <c r="G388" s="192"/>
      <c r="H388" s="46"/>
      <c r="I388" s="53"/>
      <c r="J388" s="53"/>
      <c r="K388" s="207"/>
      <c r="L388" s="207"/>
      <c r="M388" s="207"/>
      <c r="N388" s="207"/>
      <c r="O388" s="207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  <c r="DS388" s="39"/>
      <c r="DT388" s="39"/>
      <c r="DU388" s="39"/>
      <c r="DV388" s="39"/>
      <c r="DW388" s="39"/>
      <c r="DX388" s="39"/>
      <c r="DY388" s="39"/>
      <c r="DZ388" s="39"/>
      <c r="EA388" s="39"/>
      <c r="EB388" s="39"/>
      <c r="EC388" s="39"/>
      <c r="ED388" s="39"/>
      <c r="EE388" s="39"/>
      <c r="EF388" s="39"/>
      <c r="EG388" s="39"/>
      <c r="EH388" s="39"/>
      <c r="EI388" s="39"/>
      <c r="EJ388" s="39"/>
      <c r="EK388" s="39"/>
      <c r="EL388" s="39"/>
      <c r="EM388" s="39"/>
      <c r="EN388" s="39"/>
      <c r="EO388" s="39"/>
      <c r="EP388" s="39"/>
      <c r="EQ388" s="39"/>
      <c r="ER388" s="39"/>
      <c r="ES388" s="39"/>
      <c r="ET388" s="39"/>
      <c r="EU388" s="39"/>
      <c r="EV388" s="39"/>
      <c r="EW388" s="39"/>
      <c r="EX388" s="39"/>
      <c r="EY388" s="39"/>
      <c r="EZ388" s="39"/>
      <c r="FA388" s="39"/>
      <c r="FB388" s="39"/>
      <c r="FC388" s="39"/>
      <c r="FD388" s="39"/>
      <c r="FE388" s="39"/>
      <c r="FF388" s="39"/>
      <c r="FG388" s="39"/>
      <c r="FH388" s="39"/>
      <c r="FI388" s="39"/>
      <c r="FJ388" s="39"/>
      <c r="FK388" s="39"/>
      <c r="FL388" s="39"/>
      <c r="FM388" s="39"/>
      <c r="FN388" s="39"/>
      <c r="FO388" s="39"/>
      <c r="FP388" s="39"/>
      <c r="FQ388" s="39"/>
      <c r="FR388" s="39"/>
      <c r="FS388" s="39"/>
      <c r="FT388" s="39"/>
      <c r="FU388" s="39"/>
      <c r="FV388" s="39"/>
      <c r="FW388" s="39"/>
      <c r="FX388" s="39"/>
      <c r="FY388" s="39"/>
      <c r="FZ388" s="39"/>
      <c r="GA388" s="39"/>
      <c r="GB388" s="39"/>
      <c r="GC388" s="39"/>
      <c r="GD388" s="39"/>
      <c r="GE388" s="39"/>
      <c r="GF388" s="39"/>
      <c r="GG388" s="39"/>
      <c r="GH388" s="39"/>
      <c r="GI388" s="39"/>
      <c r="GJ388" s="39"/>
      <c r="GK388" s="39"/>
      <c r="GL388" s="39"/>
      <c r="GM388" s="39"/>
      <c r="GN388" s="39"/>
      <c r="GO388" s="39"/>
      <c r="GP388" s="39"/>
    </row>
    <row r="389" spans="1:198">
      <c r="A389" s="192"/>
      <c r="B389" s="192"/>
      <c r="C389" s="192"/>
      <c r="D389" s="192"/>
      <c r="E389" s="192"/>
      <c r="F389" s="192"/>
      <c r="G389" s="192"/>
      <c r="H389" s="46"/>
      <c r="I389" s="53"/>
      <c r="J389" s="53"/>
      <c r="K389" s="207"/>
      <c r="L389" s="207"/>
      <c r="M389" s="207"/>
      <c r="N389" s="207"/>
      <c r="O389" s="207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R389" s="39"/>
      <c r="ES389" s="39"/>
      <c r="ET389" s="39"/>
      <c r="EU389" s="39"/>
      <c r="EV389" s="39"/>
      <c r="EW389" s="39"/>
      <c r="EX389" s="39"/>
      <c r="EY389" s="39"/>
      <c r="EZ389" s="39"/>
      <c r="FA389" s="39"/>
      <c r="FB389" s="39"/>
      <c r="FC389" s="39"/>
      <c r="FD389" s="39"/>
      <c r="FE389" s="39"/>
      <c r="FF389" s="39"/>
      <c r="FG389" s="39"/>
      <c r="FH389" s="39"/>
      <c r="FI389" s="39"/>
      <c r="FJ389" s="39"/>
      <c r="FK389" s="39"/>
      <c r="FL389" s="39"/>
      <c r="FM389" s="39"/>
      <c r="FN389" s="39"/>
      <c r="FO389" s="39"/>
      <c r="FP389" s="39"/>
      <c r="FQ389" s="39"/>
      <c r="FR389" s="39"/>
      <c r="FS389" s="39"/>
      <c r="FT389" s="39"/>
      <c r="FU389" s="39"/>
      <c r="FV389" s="39"/>
      <c r="FW389" s="39"/>
      <c r="FX389" s="39"/>
      <c r="FY389" s="39"/>
      <c r="FZ389" s="39"/>
      <c r="GA389" s="39"/>
      <c r="GB389" s="39"/>
      <c r="GC389" s="39"/>
      <c r="GD389" s="39"/>
      <c r="GE389" s="39"/>
      <c r="GF389" s="39"/>
      <c r="GG389" s="39"/>
      <c r="GH389" s="39"/>
      <c r="GI389" s="39"/>
      <c r="GJ389" s="39"/>
      <c r="GK389" s="39"/>
      <c r="GL389" s="39"/>
      <c r="GM389" s="39"/>
      <c r="GN389" s="39"/>
      <c r="GO389" s="39"/>
      <c r="GP389" s="39"/>
    </row>
    <row r="390" spans="1:198">
      <c r="A390" s="192"/>
      <c r="B390" s="192"/>
      <c r="C390" s="192"/>
      <c r="D390" s="192"/>
      <c r="E390" s="192"/>
      <c r="F390" s="192"/>
      <c r="G390" s="192"/>
      <c r="H390" s="46"/>
      <c r="I390" s="53"/>
      <c r="J390" s="53"/>
      <c r="K390" s="207"/>
      <c r="L390" s="207"/>
      <c r="M390" s="207"/>
      <c r="N390" s="207"/>
      <c r="O390" s="207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  <c r="CY390" s="39"/>
      <c r="CZ390" s="39"/>
      <c r="DA390" s="39"/>
      <c r="DB390" s="39"/>
      <c r="DC390" s="39"/>
      <c r="DD390" s="39"/>
      <c r="DE390" s="39"/>
      <c r="DF390" s="39"/>
      <c r="DG390" s="39"/>
      <c r="DH390" s="39"/>
      <c r="DI390" s="39"/>
      <c r="DJ390" s="39"/>
      <c r="DK390" s="39"/>
      <c r="DL390" s="39"/>
      <c r="DM390" s="39"/>
      <c r="DN390" s="39"/>
      <c r="DO390" s="39"/>
      <c r="DP390" s="39"/>
      <c r="DQ390" s="39"/>
      <c r="DR390" s="39"/>
      <c r="DS390" s="39"/>
      <c r="DT390" s="39"/>
      <c r="DU390" s="39"/>
      <c r="DV390" s="39"/>
      <c r="DW390" s="39"/>
      <c r="DX390" s="39"/>
      <c r="DY390" s="39"/>
      <c r="DZ390" s="39"/>
      <c r="EA390" s="39"/>
      <c r="EB390" s="39"/>
      <c r="EC390" s="39"/>
      <c r="ED390" s="39"/>
      <c r="EE390" s="39"/>
      <c r="EF390" s="39"/>
      <c r="EG390" s="39"/>
      <c r="EH390" s="39"/>
      <c r="EI390" s="39"/>
      <c r="EJ390" s="39"/>
      <c r="EK390" s="39"/>
      <c r="EL390" s="39"/>
      <c r="EM390" s="39"/>
      <c r="EN390" s="39"/>
      <c r="EO390" s="39"/>
      <c r="EP390" s="39"/>
      <c r="EQ390" s="39"/>
      <c r="ER390" s="39"/>
      <c r="ES390" s="39"/>
      <c r="ET390" s="39"/>
      <c r="EU390" s="39"/>
      <c r="EV390" s="39"/>
      <c r="EW390" s="39"/>
      <c r="EX390" s="39"/>
      <c r="EY390" s="39"/>
      <c r="EZ390" s="39"/>
      <c r="FA390" s="39"/>
      <c r="FB390" s="39"/>
      <c r="FC390" s="39"/>
      <c r="FD390" s="39"/>
      <c r="FE390" s="39"/>
      <c r="FF390" s="39"/>
      <c r="FG390" s="39"/>
      <c r="FH390" s="39"/>
      <c r="FI390" s="39"/>
      <c r="FJ390" s="39"/>
      <c r="FK390" s="39"/>
      <c r="FL390" s="39"/>
      <c r="FM390" s="39"/>
      <c r="FN390" s="39"/>
      <c r="FO390" s="39"/>
      <c r="FP390" s="39"/>
      <c r="FQ390" s="39"/>
      <c r="FR390" s="39"/>
      <c r="FS390" s="39"/>
      <c r="FT390" s="39"/>
      <c r="FU390" s="39"/>
      <c r="FV390" s="39"/>
      <c r="FW390" s="39"/>
      <c r="FX390" s="39"/>
      <c r="FY390" s="39"/>
      <c r="FZ390" s="39"/>
      <c r="GA390" s="39"/>
      <c r="GB390" s="39"/>
      <c r="GC390" s="39"/>
      <c r="GD390" s="39"/>
      <c r="GE390" s="39"/>
      <c r="GF390" s="39"/>
      <c r="GG390" s="39"/>
      <c r="GH390" s="39"/>
      <c r="GI390" s="39"/>
      <c r="GJ390" s="39"/>
      <c r="GK390" s="39"/>
      <c r="GL390" s="39"/>
      <c r="GM390" s="39"/>
      <c r="GN390" s="39"/>
      <c r="GO390" s="39"/>
      <c r="GP390" s="39"/>
    </row>
    <row r="391" spans="1:198">
      <c r="A391" s="192"/>
      <c r="B391" s="192"/>
      <c r="C391" s="192"/>
      <c r="D391" s="192"/>
      <c r="E391" s="192"/>
      <c r="F391" s="192"/>
      <c r="G391" s="192"/>
      <c r="H391" s="46"/>
      <c r="I391" s="53"/>
      <c r="J391" s="53"/>
      <c r="K391" s="207"/>
      <c r="L391" s="207"/>
      <c r="M391" s="207"/>
      <c r="N391" s="207"/>
      <c r="O391" s="207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  <c r="CY391" s="39"/>
      <c r="CZ391" s="39"/>
      <c r="DA391" s="39"/>
      <c r="DB391" s="39"/>
      <c r="DC391" s="39"/>
      <c r="DD391" s="39"/>
      <c r="DE391" s="39"/>
      <c r="DF391" s="39"/>
      <c r="DG391" s="39"/>
      <c r="DH391" s="39"/>
      <c r="DI391" s="39"/>
      <c r="DJ391" s="39"/>
      <c r="DK391" s="39"/>
      <c r="DL391" s="39"/>
      <c r="DM391" s="39"/>
      <c r="DN391" s="39"/>
      <c r="DO391" s="39"/>
      <c r="DP391" s="39"/>
      <c r="DQ391" s="39"/>
      <c r="DR391" s="39"/>
      <c r="DS391" s="39"/>
      <c r="DT391" s="39"/>
      <c r="DU391" s="39"/>
      <c r="DV391" s="39"/>
      <c r="DW391" s="39"/>
      <c r="DX391" s="39"/>
      <c r="DY391" s="39"/>
      <c r="DZ391" s="39"/>
      <c r="EA391" s="39"/>
      <c r="EB391" s="39"/>
      <c r="EC391" s="39"/>
      <c r="ED391" s="39"/>
      <c r="EE391" s="39"/>
      <c r="EF391" s="39"/>
      <c r="EG391" s="39"/>
      <c r="EH391" s="39"/>
      <c r="EI391" s="39"/>
      <c r="EJ391" s="39"/>
      <c r="EK391" s="39"/>
      <c r="EL391" s="39"/>
      <c r="EM391" s="39"/>
      <c r="EN391" s="39"/>
      <c r="EO391" s="39"/>
      <c r="EP391" s="39"/>
      <c r="EQ391" s="39"/>
      <c r="ER391" s="39"/>
      <c r="ES391" s="39"/>
      <c r="ET391" s="39"/>
      <c r="EU391" s="39"/>
      <c r="EV391" s="39"/>
      <c r="EW391" s="39"/>
      <c r="EX391" s="39"/>
      <c r="EY391" s="39"/>
      <c r="EZ391" s="39"/>
      <c r="FA391" s="39"/>
      <c r="FB391" s="39"/>
      <c r="FC391" s="39"/>
      <c r="FD391" s="39"/>
      <c r="FE391" s="39"/>
      <c r="FF391" s="39"/>
      <c r="FG391" s="39"/>
      <c r="FH391" s="39"/>
      <c r="FI391" s="39"/>
      <c r="FJ391" s="39"/>
      <c r="FK391" s="39"/>
      <c r="FL391" s="39"/>
      <c r="FM391" s="39"/>
      <c r="FN391" s="39"/>
      <c r="FO391" s="39"/>
      <c r="FP391" s="39"/>
      <c r="FQ391" s="39"/>
      <c r="FR391" s="39"/>
      <c r="FS391" s="39"/>
      <c r="FT391" s="39"/>
      <c r="FU391" s="39"/>
      <c r="FV391" s="39"/>
      <c r="FW391" s="39"/>
      <c r="FX391" s="39"/>
      <c r="FY391" s="39"/>
      <c r="FZ391" s="39"/>
      <c r="GA391" s="39"/>
      <c r="GB391" s="39"/>
      <c r="GC391" s="39"/>
      <c r="GD391" s="39"/>
      <c r="GE391" s="39"/>
      <c r="GF391" s="39"/>
      <c r="GG391" s="39"/>
      <c r="GH391" s="39"/>
      <c r="GI391" s="39"/>
      <c r="GJ391" s="39"/>
      <c r="GK391" s="39"/>
      <c r="GL391" s="39"/>
      <c r="GM391" s="39"/>
      <c r="GN391" s="39"/>
      <c r="GO391" s="39"/>
      <c r="GP391" s="39"/>
    </row>
    <row r="392" spans="1:198">
      <c r="A392" s="192"/>
      <c r="B392" s="192"/>
      <c r="C392" s="192"/>
      <c r="D392" s="192"/>
      <c r="E392" s="192"/>
      <c r="F392" s="192"/>
      <c r="G392" s="192"/>
      <c r="H392" s="46"/>
      <c r="I392" s="53"/>
      <c r="J392" s="53"/>
      <c r="K392" s="207"/>
      <c r="L392" s="207"/>
      <c r="M392" s="207"/>
      <c r="N392" s="207"/>
      <c r="O392" s="207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  <c r="DS392" s="39"/>
      <c r="DT392" s="39"/>
      <c r="DU392" s="39"/>
      <c r="DV392" s="39"/>
      <c r="DW392" s="39"/>
      <c r="DX392" s="39"/>
      <c r="DY392" s="39"/>
      <c r="DZ392" s="39"/>
      <c r="EA392" s="39"/>
      <c r="EB392" s="39"/>
      <c r="EC392" s="39"/>
      <c r="ED392" s="39"/>
      <c r="EE392" s="39"/>
      <c r="EF392" s="39"/>
      <c r="EG392" s="39"/>
      <c r="EH392" s="39"/>
      <c r="EI392" s="39"/>
      <c r="EJ392" s="39"/>
      <c r="EK392" s="39"/>
      <c r="EL392" s="39"/>
      <c r="EM392" s="39"/>
      <c r="EN392" s="39"/>
      <c r="EO392" s="39"/>
      <c r="EP392" s="39"/>
      <c r="EQ392" s="39"/>
      <c r="ER392" s="39"/>
      <c r="ES392" s="39"/>
      <c r="ET392" s="39"/>
      <c r="EU392" s="39"/>
      <c r="EV392" s="39"/>
      <c r="EW392" s="39"/>
      <c r="EX392" s="39"/>
      <c r="EY392" s="39"/>
      <c r="EZ392" s="39"/>
      <c r="FA392" s="39"/>
      <c r="FB392" s="39"/>
      <c r="FC392" s="39"/>
      <c r="FD392" s="39"/>
      <c r="FE392" s="39"/>
      <c r="FF392" s="39"/>
      <c r="FG392" s="39"/>
      <c r="FH392" s="39"/>
      <c r="FI392" s="39"/>
      <c r="FJ392" s="39"/>
      <c r="FK392" s="39"/>
      <c r="FL392" s="39"/>
      <c r="FM392" s="39"/>
      <c r="FN392" s="39"/>
      <c r="FO392" s="39"/>
      <c r="FP392" s="39"/>
      <c r="FQ392" s="39"/>
      <c r="FR392" s="39"/>
      <c r="FS392" s="39"/>
      <c r="FT392" s="39"/>
      <c r="FU392" s="39"/>
      <c r="FV392" s="39"/>
      <c r="FW392" s="39"/>
      <c r="FX392" s="39"/>
      <c r="FY392" s="39"/>
      <c r="FZ392" s="39"/>
      <c r="GA392" s="39"/>
      <c r="GB392" s="39"/>
      <c r="GC392" s="39"/>
      <c r="GD392" s="39"/>
      <c r="GE392" s="39"/>
      <c r="GF392" s="39"/>
      <c r="GG392" s="39"/>
      <c r="GH392" s="39"/>
      <c r="GI392" s="39"/>
      <c r="GJ392" s="39"/>
      <c r="GK392" s="39"/>
      <c r="GL392" s="39"/>
      <c r="GM392" s="39"/>
      <c r="GN392" s="39"/>
      <c r="GO392" s="39"/>
      <c r="GP392" s="39"/>
    </row>
    <row r="393" spans="1:198">
      <c r="A393" s="192"/>
      <c r="B393" s="192"/>
      <c r="C393" s="192"/>
      <c r="D393" s="192"/>
      <c r="E393" s="192"/>
      <c r="F393" s="192"/>
      <c r="G393" s="192"/>
      <c r="H393" s="46"/>
      <c r="I393" s="53"/>
      <c r="J393" s="53"/>
      <c r="K393" s="207"/>
      <c r="L393" s="207"/>
      <c r="M393" s="207"/>
      <c r="N393" s="207"/>
      <c r="O393" s="207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  <c r="CY393" s="39"/>
      <c r="CZ393" s="39"/>
      <c r="DA393" s="39"/>
      <c r="DB393" s="39"/>
      <c r="DC393" s="39"/>
      <c r="DD393" s="39"/>
      <c r="DE393" s="39"/>
      <c r="DF393" s="39"/>
      <c r="DG393" s="39"/>
      <c r="DH393" s="39"/>
      <c r="DI393" s="39"/>
      <c r="DJ393" s="39"/>
      <c r="DK393" s="39"/>
      <c r="DL393" s="39"/>
      <c r="DM393" s="39"/>
      <c r="DN393" s="39"/>
      <c r="DO393" s="39"/>
      <c r="DP393" s="39"/>
      <c r="DQ393" s="39"/>
      <c r="DR393" s="39"/>
      <c r="DS393" s="39"/>
      <c r="DT393" s="39"/>
      <c r="DU393" s="39"/>
      <c r="DV393" s="39"/>
      <c r="DW393" s="39"/>
      <c r="DX393" s="39"/>
      <c r="DY393" s="39"/>
      <c r="DZ393" s="39"/>
      <c r="EA393" s="39"/>
      <c r="EB393" s="39"/>
      <c r="EC393" s="39"/>
      <c r="ED393" s="39"/>
      <c r="EE393" s="39"/>
      <c r="EF393" s="39"/>
      <c r="EG393" s="39"/>
      <c r="EH393" s="39"/>
      <c r="EI393" s="39"/>
      <c r="EJ393" s="39"/>
      <c r="EK393" s="39"/>
      <c r="EL393" s="39"/>
      <c r="EM393" s="39"/>
      <c r="EN393" s="39"/>
      <c r="EO393" s="39"/>
      <c r="EP393" s="39"/>
      <c r="EQ393" s="39"/>
      <c r="ER393" s="39"/>
      <c r="ES393" s="39"/>
      <c r="ET393" s="39"/>
      <c r="EU393" s="39"/>
      <c r="EV393" s="39"/>
      <c r="EW393" s="39"/>
      <c r="EX393" s="39"/>
      <c r="EY393" s="39"/>
      <c r="EZ393" s="39"/>
      <c r="FA393" s="39"/>
      <c r="FB393" s="39"/>
      <c r="FC393" s="39"/>
      <c r="FD393" s="39"/>
      <c r="FE393" s="39"/>
      <c r="FF393" s="39"/>
      <c r="FG393" s="39"/>
      <c r="FH393" s="39"/>
      <c r="FI393" s="39"/>
      <c r="FJ393" s="39"/>
      <c r="FK393" s="39"/>
      <c r="FL393" s="39"/>
      <c r="FM393" s="39"/>
      <c r="FN393" s="39"/>
      <c r="FO393" s="39"/>
      <c r="FP393" s="39"/>
      <c r="FQ393" s="39"/>
      <c r="FR393" s="39"/>
      <c r="FS393" s="39"/>
      <c r="FT393" s="39"/>
      <c r="FU393" s="39"/>
      <c r="FV393" s="39"/>
      <c r="FW393" s="39"/>
      <c r="FX393" s="39"/>
      <c r="FY393" s="39"/>
      <c r="FZ393" s="39"/>
      <c r="GA393" s="39"/>
      <c r="GB393" s="39"/>
      <c r="GC393" s="39"/>
      <c r="GD393" s="39"/>
      <c r="GE393" s="39"/>
      <c r="GF393" s="39"/>
      <c r="GG393" s="39"/>
      <c r="GH393" s="39"/>
      <c r="GI393" s="39"/>
      <c r="GJ393" s="39"/>
      <c r="GK393" s="39"/>
      <c r="GL393" s="39"/>
      <c r="GM393" s="39"/>
      <c r="GN393" s="39"/>
      <c r="GO393" s="39"/>
      <c r="GP393" s="39"/>
    </row>
    <row r="394" spans="1:198">
      <c r="A394" s="192"/>
      <c r="B394" s="192"/>
      <c r="C394" s="192"/>
      <c r="D394" s="192"/>
      <c r="E394" s="192"/>
      <c r="F394" s="192"/>
      <c r="G394" s="192"/>
      <c r="H394" s="46"/>
      <c r="I394" s="53"/>
      <c r="J394" s="53"/>
      <c r="K394" s="207"/>
      <c r="L394" s="207"/>
      <c r="M394" s="207"/>
      <c r="N394" s="207"/>
      <c r="O394" s="207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  <c r="DS394" s="39"/>
      <c r="DT394" s="39"/>
      <c r="DU394" s="39"/>
      <c r="DV394" s="39"/>
      <c r="DW394" s="39"/>
      <c r="DX394" s="39"/>
      <c r="DY394" s="39"/>
      <c r="DZ394" s="39"/>
      <c r="EA394" s="39"/>
      <c r="EB394" s="39"/>
      <c r="EC394" s="39"/>
      <c r="ED394" s="39"/>
      <c r="EE394" s="39"/>
      <c r="EF394" s="39"/>
      <c r="EG394" s="39"/>
      <c r="EH394" s="39"/>
      <c r="EI394" s="39"/>
      <c r="EJ394" s="39"/>
      <c r="EK394" s="39"/>
      <c r="EL394" s="39"/>
      <c r="EM394" s="39"/>
      <c r="EN394" s="39"/>
      <c r="EO394" s="39"/>
      <c r="EP394" s="39"/>
      <c r="EQ394" s="39"/>
      <c r="ER394" s="39"/>
      <c r="ES394" s="39"/>
      <c r="ET394" s="39"/>
      <c r="EU394" s="39"/>
      <c r="EV394" s="39"/>
      <c r="EW394" s="39"/>
      <c r="EX394" s="39"/>
      <c r="EY394" s="39"/>
      <c r="EZ394" s="39"/>
      <c r="FA394" s="39"/>
      <c r="FB394" s="39"/>
      <c r="FC394" s="39"/>
      <c r="FD394" s="39"/>
      <c r="FE394" s="39"/>
      <c r="FF394" s="39"/>
      <c r="FG394" s="39"/>
      <c r="FH394" s="39"/>
      <c r="FI394" s="39"/>
      <c r="FJ394" s="39"/>
      <c r="FK394" s="39"/>
      <c r="FL394" s="39"/>
      <c r="FM394" s="39"/>
      <c r="FN394" s="39"/>
      <c r="FO394" s="39"/>
      <c r="FP394" s="39"/>
      <c r="FQ394" s="39"/>
      <c r="FR394" s="39"/>
      <c r="FS394" s="39"/>
      <c r="FT394" s="39"/>
      <c r="FU394" s="39"/>
      <c r="FV394" s="39"/>
      <c r="FW394" s="39"/>
      <c r="FX394" s="39"/>
      <c r="FY394" s="39"/>
      <c r="FZ394" s="39"/>
      <c r="GA394" s="39"/>
      <c r="GB394" s="39"/>
      <c r="GC394" s="39"/>
      <c r="GD394" s="39"/>
      <c r="GE394" s="39"/>
      <c r="GF394" s="39"/>
      <c r="GG394" s="39"/>
      <c r="GH394" s="39"/>
      <c r="GI394" s="39"/>
      <c r="GJ394" s="39"/>
      <c r="GK394" s="39"/>
      <c r="GL394" s="39"/>
      <c r="GM394" s="39"/>
      <c r="GN394" s="39"/>
      <c r="GO394" s="39"/>
      <c r="GP394" s="39"/>
    </row>
    <row r="395" spans="1:198">
      <c r="A395" s="192"/>
      <c r="B395" s="192"/>
      <c r="C395" s="192"/>
      <c r="D395" s="192"/>
      <c r="E395" s="192"/>
      <c r="F395" s="192"/>
      <c r="G395" s="192"/>
      <c r="H395" s="46"/>
      <c r="I395" s="53"/>
      <c r="J395" s="53"/>
      <c r="K395" s="207"/>
      <c r="L395" s="207"/>
      <c r="M395" s="207"/>
      <c r="N395" s="207"/>
      <c r="O395" s="207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  <c r="DS395" s="39"/>
      <c r="DT395" s="39"/>
      <c r="DU395" s="39"/>
      <c r="DV395" s="39"/>
      <c r="DW395" s="39"/>
      <c r="DX395" s="39"/>
      <c r="DY395" s="39"/>
      <c r="DZ395" s="39"/>
      <c r="EA395" s="39"/>
      <c r="EB395" s="39"/>
      <c r="EC395" s="39"/>
      <c r="ED395" s="39"/>
      <c r="EE395" s="39"/>
      <c r="EF395" s="39"/>
      <c r="EG395" s="39"/>
      <c r="EH395" s="39"/>
      <c r="EI395" s="39"/>
      <c r="EJ395" s="39"/>
      <c r="EK395" s="39"/>
      <c r="EL395" s="39"/>
      <c r="EM395" s="39"/>
      <c r="EN395" s="39"/>
      <c r="EO395" s="39"/>
      <c r="EP395" s="39"/>
      <c r="EQ395" s="39"/>
      <c r="ER395" s="39"/>
      <c r="ES395" s="39"/>
      <c r="ET395" s="39"/>
      <c r="EU395" s="39"/>
      <c r="EV395" s="39"/>
      <c r="EW395" s="39"/>
      <c r="EX395" s="39"/>
      <c r="EY395" s="39"/>
      <c r="EZ395" s="39"/>
      <c r="FA395" s="39"/>
      <c r="FB395" s="39"/>
      <c r="FC395" s="39"/>
      <c r="FD395" s="39"/>
      <c r="FE395" s="39"/>
      <c r="FF395" s="39"/>
      <c r="FG395" s="39"/>
      <c r="FH395" s="39"/>
      <c r="FI395" s="39"/>
      <c r="FJ395" s="39"/>
      <c r="FK395" s="39"/>
      <c r="FL395" s="39"/>
      <c r="FM395" s="39"/>
      <c r="FN395" s="39"/>
      <c r="FO395" s="39"/>
      <c r="FP395" s="39"/>
      <c r="FQ395" s="39"/>
      <c r="FR395" s="39"/>
      <c r="FS395" s="39"/>
      <c r="FT395" s="39"/>
      <c r="FU395" s="39"/>
      <c r="FV395" s="39"/>
      <c r="FW395" s="39"/>
      <c r="FX395" s="39"/>
      <c r="FY395" s="39"/>
      <c r="FZ395" s="39"/>
      <c r="GA395" s="39"/>
      <c r="GB395" s="39"/>
      <c r="GC395" s="39"/>
      <c r="GD395" s="39"/>
      <c r="GE395" s="39"/>
      <c r="GF395" s="39"/>
      <c r="GG395" s="39"/>
      <c r="GH395" s="39"/>
      <c r="GI395" s="39"/>
      <c r="GJ395" s="39"/>
      <c r="GK395" s="39"/>
      <c r="GL395" s="39"/>
      <c r="GM395" s="39"/>
      <c r="GN395" s="39"/>
      <c r="GO395" s="39"/>
      <c r="GP395" s="39"/>
    </row>
    <row r="396" spans="1:198">
      <c r="A396" s="192"/>
      <c r="B396" s="192"/>
      <c r="C396" s="192"/>
      <c r="D396" s="192"/>
      <c r="E396" s="192"/>
      <c r="F396" s="192"/>
      <c r="G396" s="192"/>
      <c r="H396" s="46"/>
      <c r="I396" s="53"/>
      <c r="J396" s="53"/>
      <c r="K396" s="207"/>
      <c r="L396" s="207"/>
      <c r="M396" s="207"/>
      <c r="N396" s="207"/>
      <c r="O396" s="207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  <c r="DS396" s="39"/>
      <c r="DT396" s="39"/>
      <c r="DU396" s="39"/>
      <c r="DV396" s="39"/>
      <c r="DW396" s="39"/>
      <c r="DX396" s="39"/>
      <c r="DY396" s="39"/>
      <c r="DZ396" s="39"/>
      <c r="EA396" s="39"/>
      <c r="EB396" s="39"/>
      <c r="EC396" s="39"/>
      <c r="ED396" s="39"/>
      <c r="EE396" s="39"/>
      <c r="EF396" s="39"/>
      <c r="EG396" s="39"/>
      <c r="EH396" s="39"/>
      <c r="EI396" s="39"/>
      <c r="EJ396" s="39"/>
      <c r="EK396" s="39"/>
      <c r="EL396" s="39"/>
      <c r="EM396" s="39"/>
      <c r="EN396" s="39"/>
      <c r="EO396" s="39"/>
      <c r="EP396" s="39"/>
      <c r="EQ396" s="39"/>
      <c r="ER396" s="39"/>
      <c r="ES396" s="39"/>
      <c r="ET396" s="39"/>
      <c r="EU396" s="39"/>
      <c r="EV396" s="39"/>
      <c r="EW396" s="39"/>
      <c r="EX396" s="39"/>
      <c r="EY396" s="39"/>
      <c r="EZ396" s="39"/>
      <c r="FA396" s="39"/>
      <c r="FB396" s="39"/>
      <c r="FC396" s="39"/>
      <c r="FD396" s="39"/>
      <c r="FE396" s="39"/>
      <c r="FF396" s="39"/>
      <c r="FG396" s="39"/>
      <c r="FH396" s="39"/>
      <c r="FI396" s="39"/>
      <c r="FJ396" s="39"/>
      <c r="FK396" s="39"/>
      <c r="FL396" s="39"/>
      <c r="FM396" s="39"/>
      <c r="FN396" s="39"/>
      <c r="FO396" s="39"/>
      <c r="FP396" s="39"/>
      <c r="FQ396" s="39"/>
      <c r="FR396" s="39"/>
      <c r="FS396" s="39"/>
      <c r="FT396" s="39"/>
      <c r="FU396" s="39"/>
      <c r="FV396" s="39"/>
      <c r="FW396" s="39"/>
      <c r="FX396" s="39"/>
      <c r="FY396" s="39"/>
      <c r="FZ396" s="39"/>
      <c r="GA396" s="39"/>
      <c r="GB396" s="39"/>
      <c r="GC396" s="39"/>
      <c r="GD396" s="39"/>
      <c r="GE396" s="39"/>
      <c r="GF396" s="39"/>
      <c r="GG396" s="39"/>
      <c r="GH396" s="39"/>
      <c r="GI396" s="39"/>
      <c r="GJ396" s="39"/>
      <c r="GK396" s="39"/>
      <c r="GL396" s="39"/>
      <c r="GM396" s="39"/>
      <c r="GN396" s="39"/>
      <c r="GO396" s="39"/>
      <c r="GP396" s="39"/>
    </row>
    <row r="397" spans="1:198">
      <c r="A397" s="192"/>
      <c r="B397" s="192"/>
      <c r="C397" s="192"/>
      <c r="D397" s="192"/>
      <c r="E397" s="192"/>
      <c r="F397" s="192"/>
      <c r="G397" s="192"/>
      <c r="H397" s="46"/>
      <c r="I397" s="53"/>
      <c r="J397" s="53"/>
      <c r="K397" s="207"/>
      <c r="L397" s="207"/>
      <c r="M397" s="207"/>
      <c r="N397" s="207"/>
      <c r="O397" s="207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  <c r="DS397" s="39"/>
      <c r="DT397" s="39"/>
      <c r="DU397" s="39"/>
      <c r="DV397" s="39"/>
      <c r="DW397" s="39"/>
      <c r="DX397" s="39"/>
      <c r="DY397" s="39"/>
      <c r="DZ397" s="39"/>
      <c r="EA397" s="39"/>
      <c r="EB397" s="39"/>
      <c r="EC397" s="39"/>
      <c r="ED397" s="39"/>
      <c r="EE397" s="39"/>
      <c r="EF397" s="39"/>
      <c r="EG397" s="39"/>
      <c r="EH397" s="39"/>
      <c r="EI397" s="39"/>
      <c r="EJ397" s="39"/>
      <c r="EK397" s="39"/>
      <c r="EL397" s="39"/>
      <c r="EM397" s="39"/>
      <c r="EN397" s="39"/>
      <c r="EO397" s="39"/>
      <c r="EP397" s="39"/>
      <c r="EQ397" s="39"/>
      <c r="ER397" s="39"/>
      <c r="ES397" s="39"/>
      <c r="ET397" s="39"/>
      <c r="EU397" s="39"/>
      <c r="EV397" s="39"/>
      <c r="EW397" s="39"/>
      <c r="EX397" s="39"/>
      <c r="EY397" s="39"/>
      <c r="EZ397" s="39"/>
      <c r="FA397" s="39"/>
      <c r="FB397" s="39"/>
      <c r="FC397" s="39"/>
      <c r="FD397" s="39"/>
      <c r="FE397" s="39"/>
      <c r="FF397" s="39"/>
      <c r="FG397" s="39"/>
      <c r="FH397" s="39"/>
      <c r="FI397" s="39"/>
      <c r="FJ397" s="39"/>
      <c r="FK397" s="39"/>
      <c r="FL397" s="39"/>
      <c r="FM397" s="39"/>
      <c r="FN397" s="39"/>
      <c r="FO397" s="39"/>
      <c r="FP397" s="39"/>
      <c r="FQ397" s="39"/>
      <c r="FR397" s="39"/>
      <c r="FS397" s="39"/>
      <c r="FT397" s="39"/>
      <c r="FU397" s="39"/>
      <c r="FV397" s="39"/>
      <c r="FW397" s="39"/>
      <c r="FX397" s="39"/>
      <c r="FY397" s="39"/>
      <c r="FZ397" s="39"/>
      <c r="GA397" s="39"/>
      <c r="GB397" s="39"/>
      <c r="GC397" s="39"/>
      <c r="GD397" s="39"/>
      <c r="GE397" s="39"/>
      <c r="GF397" s="39"/>
      <c r="GG397" s="39"/>
      <c r="GH397" s="39"/>
      <c r="GI397" s="39"/>
      <c r="GJ397" s="39"/>
      <c r="GK397" s="39"/>
      <c r="GL397" s="39"/>
      <c r="GM397" s="39"/>
      <c r="GN397" s="39"/>
      <c r="GO397" s="39"/>
      <c r="GP397" s="39"/>
    </row>
    <row r="398" spans="1:198">
      <c r="A398" s="192"/>
      <c r="B398" s="192"/>
      <c r="C398" s="192"/>
      <c r="D398" s="192"/>
      <c r="E398" s="192"/>
      <c r="F398" s="192"/>
      <c r="G398" s="192"/>
      <c r="H398" s="46"/>
      <c r="I398" s="53"/>
      <c r="J398" s="53"/>
      <c r="K398" s="207"/>
      <c r="L398" s="207"/>
      <c r="M398" s="207"/>
      <c r="N398" s="207"/>
      <c r="O398" s="207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  <c r="DS398" s="39"/>
      <c r="DT398" s="39"/>
      <c r="DU398" s="39"/>
      <c r="DV398" s="39"/>
      <c r="DW398" s="39"/>
      <c r="DX398" s="39"/>
      <c r="DY398" s="39"/>
      <c r="DZ398" s="39"/>
      <c r="EA398" s="39"/>
      <c r="EB398" s="39"/>
      <c r="EC398" s="39"/>
      <c r="ED398" s="39"/>
      <c r="EE398" s="39"/>
      <c r="EF398" s="39"/>
      <c r="EG398" s="39"/>
      <c r="EH398" s="39"/>
      <c r="EI398" s="39"/>
      <c r="EJ398" s="39"/>
      <c r="EK398" s="39"/>
      <c r="EL398" s="39"/>
      <c r="EM398" s="39"/>
      <c r="EN398" s="39"/>
      <c r="EO398" s="39"/>
      <c r="EP398" s="39"/>
      <c r="EQ398" s="39"/>
      <c r="ER398" s="39"/>
      <c r="ES398" s="39"/>
      <c r="ET398" s="39"/>
      <c r="EU398" s="39"/>
      <c r="EV398" s="39"/>
      <c r="EW398" s="39"/>
      <c r="EX398" s="39"/>
      <c r="EY398" s="39"/>
      <c r="EZ398" s="39"/>
      <c r="FA398" s="39"/>
      <c r="FB398" s="39"/>
      <c r="FC398" s="39"/>
      <c r="FD398" s="39"/>
      <c r="FE398" s="39"/>
      <c r="FF398" s="39"/>
      <c r="FG398" s="39"/>
      <c r="FH398" s="39"/>
      <c r="FI398" s="39"/>
      <c r="FJ398" s="39"/>
      <c r="FK398" s="39"/>
      <c r="FL398" s="39"/>
      <c r="FM398" s="39"/>
      <c r="FN398" s="39"/>
      <c r="FO398" s="39"/>
      <c r="FP398" s="39"/>
      <c r="FQ398" s="39"/>
      <c r="FR398" s="39"/>
      <c r="FS398" s="39"/>
      <c r="FT398" s="39"/>
      <c r="FU398" s="39"/>
      <c r="FV398" s="39"/>
      <c r="FW398" s="39"/>
      <c r="FX398" s="39"/>
      <c r="FY398" s="39"/>
      <c r="FZ398" s="39"/>
      <c r="GA398" s="39"/>
      <c r="GB398" s="39"/>
      <c r="GC398" s="39"/>
      <c r="GD398" s="39"/>
      <c r="GE398" s="39"/>
      <c r="GF398" s="39"/>
      <c r="GG398" s="39"/>
      <c r="GH398" s="39"/>
      <c r="GI398" s="39"/>
      <c r="GJ398" s="39"/>
      <c r="GK398" s="39"/>
      <c r="GL398" s="39"/>
      <c r="GM398" s="39"/>
      <c r="GN398" s="39"/>
      <c r="GO398" s="39"/>
      <c r="GP398" s="39"/>
    </row>
    <row r="399" spans="1:198">
      <c r="A399" s="192"/>
      <c r="B399" s="192"/>
      <c r="C399" s="192"/>
      <c r="D399" s="192"/>
      <c r="E399" s="192"/>
      <c r="F399" s="192"/>
      <c r="G399" s="192"/>
      <c r="H399" s="46"/>
      <c r="I399" s="53"/>
      <c r="J399" s="53"/>
      <c r="K399" s="207"/>
      <c r="L399" s="207"/>
      <c r="M399" s="207"/>
      <c r="N399" s="207"/>
      <c r="O399" s="207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  <c r="DS399" s="39"/>
      <c r="DT399" s="39"/>
      <c r="DU399" s="39"/>
      <c r="DV399" s="39"/>
      <c r="DW399" s="39"/>
      <c r="DX399" s="39"/>
      <c r="DY399" s="39"/>
      <c r="DZ399" s="39"/>
      <c r="EA399" s="39"/>
      <c r="EB399" s="39"/>
      <c r="EC399" s="39"/>
      <c r="ED399" s="39"/>
      <c r="EE399" s="39"/>
      <c r="EF399" s="39"/>
      <c r="EG399" s="39"/>
      <c r="EH399" s="39"/>
      <c r="EI399" s="39"/>
      <c r="EJ399" s="39"/>
      <c r="EK399" s="39"/>
      <c r="EL399" s="39"/>
      <c r="EM399" s="39"/>
      <c r="EN399" s="39"/>
      <c r="EO399" s="39"/>
      <c r="EP399" s="39"/>
      <c r="EQ399" s="39"/>
      <c r="ER399" s="39"/>
      <c r="ES399" s="39"/>
      <c r="ET399" s="39"/>
      <c r="EU399" s="39"/>
      <c r="EV399" s="39"/>
      <c r="EW399" s="39"/>
      <c r="EX399" s="39"/>
      <c r="EY399" s="39"/>
      <c r="EZ399" s="39"/>
      <c r="FA399" s="39"/>
      <c r="FB399" s="39"/>
      <c r="FC399" s="39"/>
      <c r="FD399" s="39"/>
      <c r="FE399" s="39"/>
      <c r="FF399" s="39"/>
      <c r="FG399" s="39"/>
      <c r="FH399" s="39"/>
      <c r="FI399" s="39"/>
      <c r="FJ399" s="39"/>
      <c r="FK399" s="39"/>
      <c r="FL399" s="39"/>
      <c r="FM399" s="39"/>
      <c r="FN399" s="39"/>
      <c r="FO399" s="39"/>
      <c r="FP399" s="39"/>
      <c r="FQ399" s="39"/>
      <c r="FR399" s="39"/>
      <c r="FS399" s="39"/>
      <c r="FT399" s="39"/>
      <c r="FU399" s="39"/>
      <c r="FV399" s="39"/>
      <c r="FW399" s="39"/>
      <c r="FX399" s="39"/>
      <c r="FY399" s="39"/>
      <c r="FZ399" s="39"/>
      <c r="GA399" s="39"/>
      <c r="GB399" s="39"/>
      <c r="GC399" s="39"/>
      <c r="GD399" s="39"/>
      <c r="GE399" s="39"/>
      <c r="GF399" s="39"/>
      <c r="GG399" s="39"/>
      <c r="GH399" s="39"/>
      <c r="GI399" s="39"/>
      <c r="GJ399" s="39"/>
      <c r="GK399" s="39"/>
      <c r="GL399" s="39"/>
      <c r="GM399" s="39"/>
      <c r="GN399" s="39"/>
      <c r="GO399" s="39"/>
      <c r="GP399" s="39"/>
    </row>
    <row r="400" spans="1:198">
      <c r="A400" s="192"/>
      <c r="B400" s="192"/>
      <c r="C400" s="192"/>
      <c r="D400" s="192"/>
      <c r="E400" s="192"/>
      <c r="F400" s="192"/>
      <c r="G400" s="192"/>
      <c r="H400" s="46"/>
      <c r="I400" s="53"/>
      <c r="J400" s="53"/>
      <c r="K400" s="207"/>
      <c r="L400" s="207"/>
      <c r="M400" s="207"/>
      <c r="N400" s="207"/>
      <c r="O400" s="207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  <c r="CY400" s="39"/>
      <c r="CZ400" s="39"/>
      <c r="DA400" s="39"/>
      <c r="DB400" s="39"/>
      <c r="DC400" s="39"/>
      <c r="DD400" s="39"/>
      <c r="DE400" s="39"/>
      <c r="DF400" s="39"/>
      <c r="DG400" s="39"/>
      <c r="DH400" s="39"/>
      <c r="DI400" s="39"/>
      <c r="DJ400" s="39"/>
      <c r="DK400" s="39"/>
      <c r="DL400" s="39"/>
      <c r="DM400" s="39"/>
      <c r="DN400" s="39"/>
      <c r="DO400" s="39"/>
      <c r="DP400" s="39"/>
      <c r="DQ400" s="39"/>
      <c r="DR400" s="39"/>
      <c r="DS400" s="39"/>
      <c r="DT400" s="39"/>
      <c r="DU400" s="39"/>
      <c r="DV400" s="39"/>
      <c r="DW400" s="39"/>
      <c r="DX400" s="39"/>
      <c r="DY400" s="39"/>
      <c r="DZ400" s="39"/>
      <c r="EA400" s="39"/>
      <c r="EB400" s="39"/>
      <c r="EC400" s="39"/>
      <c r="ED400" s="39"/>
      <c r="EE400" s="39"/>
      <c r="EF400" s="39"/>
      <c r="EG400" s="39"/>
      <c r="EH400" s="39"/>
      <c r="EI400" s="39"/>
      <c r="EJ400" s="39"/>
      <c r="EK400" s="39"/>
      <c r="EL400" s="39"/>
      <c r="EM400" s="39"/>
      <c r="EN400" s="39"/>
      <c r="EO400" s="39"/>
      <c r="EP400" s="39"/>
      <c r="EQ400" s="39"/>
      <c r="ER400" s="39"/>
      <c r="ES400" s="39"/>
      <c r="ET400" s="39"/>
      <c r="EU400" s="39"/>
      <c r="EV400" s="39"/>
      <c r="EW400" s="39"/>
      <c r="EX400" s="39"/>
      <c r="EY400" s="39"/>
      <c r="EZ400" s="39"/>
      <c r="FA400" s="39"/>
      <c r="FB400" s="39"/>
      <c r="FC400" s="39"/>
      <c r="FD400" s="39"/>
      <c r="FE400" s="39"/>
      <c r="FF400" s="39"/>
      <c r="FG400" s="39"/>
      <c r="FH400" s="39"/>
      <c r="FI400" s="39"/>
      <c r="FJ400" s="39"/>
      <c r="FK400" s="39"/>
      <c r="FL400" s="39"/>
      <c r="FM400" s="39"/>
      <c r="FN400" s="39"/>
      <c r="FO400" s="39"/>
      <c r="FP400" s="39"/>
      <c r="FQ400" s="39"/>
      <c r="FR400" s="39"/>
      <c r="FS400" s="39"/>
      <c r="FT400" s="39"/>
      <c r="FU400" s="39"/>
      <c r="FV400" s="39"/>
      <c r="FW400" s="39"/>
      <c r="FX400" s="39"/>
      <c r="FY400" s="39"/>
      <c r="FZ400" s="39"/>
      <c r="GA400" s="39"/>
      <c r="GB400" s="39"/>
      <c r="GC400" s="39"/>
      <c r="GD400" s="39"/>
      <c r="GE400" s="39"/>
      <c r="GF400" s="39"/>
      <c r="GG400" s="39"/>
      <c r="GH400" s="39"/>
      <c r="GI400" s="39"/>
      <c r="GJ400" s="39"/>
      <c r="GK400" s="39"/>
      <c r="GL400" s="39"/>
      <c r="GM400" s="39"/>
      <c r="GN400" s="39"/>
      <c r="GO400" s="39"/>
      <c r="GP400" s="39"/>
    </row>
    <row r="401" spans="1:198">
      <c r="A401" s="192"/>
      <c r="B401" s="192"/>
      <c r="C401" s="192"/>
      <c r="D401" s="192"/>
      <c r="E401" s="192"/>
      <c r="F401" s="192"/>
      <c r="G401" s="192"/>
      <c r="H401" s="46"/>
      <c r="I401" s="53"/>
      <c r="J401" s="53"/>
      <c r="K401" s="207"/>
      <c r="L401" s="207"/>
      <c r="M401" s="207"/>
      <c r="N401" s="207"/>
      <c r="O401" s="207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  <c r="DS401" s="39"/>
      <c r="DT401" s="39"/>
      <c r="DU401" s="39"/>
      <c r="DV401" s="39"/>
      <c r="DW401" s="39"/>
      <c r="DX401" s="39"/>
      <c r="DY401" s="39"/>
      <c r="DZ401" s="39"/>
      <c r="EA401" s="39"/>
      <c r="EB401" s="39"/>
      <c r="EC401" s="39"/>
      <c r="ED401" s="39"/>
      <c r="EE401" s="39"/>
      <c r="EF401" s="39"/>
      <c r="EG401" s="39"/>
      <c r="EH401" s="39"/>
      <c r="EI401" s="39"/>
      <c r="EJ401" s="39"/>
      <c r="EK401" s="39"/>
      <c r="EL401" s="39"/>
      <c r="EM401" s="39"/>
      <c r="EN401" s="39"/>
      <c r="EO401" s="39"/>
      <c r="EP401" s="39"/>
      <c r="EQ401" s="39"/>
      <c r="ER401" s="39"/>
      <c r="ES401" s="39"/>
      <c r="ET401" s="39"/>
      <c r="EU401" s="39"/>
      <c r="EV401" s="39"/>
      <c r="EW401" s="39"/>
      <c r="EX401" s="39"/>
      <c r="EY401" s="39"/>
      <c r="EZ401" s="39"/>
      <c r="FA401" s="39"/>
      <c r="FB401" s="39"/>
      <c r="FC401" s="39"/>
      <c r="FD401" s="39"/>
      <c r="FE401" s="39"/>
      <c r="FF401" s="39"/>
      <c r="FG401" s="39"/>
      <c r="FH401" s="39"/>
      <c r="FI401" s="39"/>
      <c r="FJ401" s="39"/>
      <c r="FK401" s="39"/>
      <c r="FL401" s="39"/>
      <c r="FM401" s="39"/>
      <c r="FN401" s="39"/>
      <c r="FO401" s="39"/>
      <c r="FP401" s="39"/>
      <c r="FQ401" s="39"/>
      <c r="FR401" s="39"/>
      <c r="FS401" s="39"/>
      <c r="FT401" s="39"/>
      <c r="FU401" s="39"/>
      <c r="FV401" s="39"/>
      <c r="FW401" s="39"/>
      <c r="FX401" s="39"/>
      <c r="FY401" s="39"/>
      <c r="FZ401" s="39"/>
      <c r="GA401" s="39"/>
      <c r="GB401" s="39"/>
      <c r="GC401" s="39"/>
      <c r="GD401" s="39"/>
      <c r="GE401" s="39"/>
      <c r="GF401" s="39"/>
      <c r="GG401" s="39"/>
      <c r="GH401" s="39"/>
      <c r="GI401" s="39"/>
      <c r="GJ401" s="39"/>
      <c r="GK401" s="39"/>
      <c r="GL401" s="39"/>
      <c r="GM401" s="39"/>
      <c r="GN401" s="39"/>
      <c r="GO401" s="39"/>
      <c r="GP401" s="39"/>
    </row>
    <row r="402" spans="1:198">
      <c r="A402" s="192"/>
      <c r="B402" s="192"/>
      <c r="C402" s="192"/>
      <c r="D402" s="192"/>
      <c r="E402" s="192"/>
      <c r="F402" s="192"/>
      <c r="G402" s="192"/>
      <c r="H402" s="46"/>
      <c r="I402" s="53"/>
      <c r="J402" s="53"/>
      <c r="K402" s="207"/>
      <c r="L402" s="207"/>
      <c r="M402" s="207"/>
      <c r="N402" s="207"/>
      <c r="O402" s="207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  <c r="DS402" s="39"/>
      <c r="DT402" s="39"/>
      <c r="DU402" s="39"/>
      <c r="DV402" s="39"/>
      <c r="DW402" s="39"/>
      <c r="DX402" s="39"/>
      <c r="DY402" s="39"/>
      <c r="DZ402" s="39"/>
      <c r="EA402" s="39"/>
      <c r="EB402" s="39"/>
      <c r="EC402" s="39"/>
      <c r="ED402" s="39"/>
      <c r="EE402" s="39"/>
      <c r="EF402" s="39"/>
      <c r="EG402" s="39"/>
      <c r="EH402" s="39"/>
      <c r="EI402" s="39"/>
      <c r="EJ402" s="39"/>
      <c r="EK402" s="39"/>
      <c r="EL402" s="39"/>
      <c r="EM402" s="39"/>
      <c r="EN402" s="39"/>
      <c r="EO402" s="39"/>
      <c r="EP402" s="39"/>
      <c r="EQ402" s="39"/>
      <c r="ER402" s="39"/>
      <c r="ES402" s="39"/>
      <c r="ET402" s="39"/>
      <c r="EU402" s="39"/>
      <c r="EV402" s="39"/>
      <c r="EW402" s="39"/>
      <c r="EX402" s="39"/>
      <c r="EY402" s="39"/>
      <c r="EZ402" s="39"/>
      <c r="FA402" s="39"/>
      <c r="FB402" s="39"/>
      <c r="FC402" s="39"/>
      <c r="FD402" s="39"/>
      <c r="FE402" s="39"/>
      <c r="FF402" s="39"/>
      <c r="FG402" s="39"/>
      <c r="FH402" s="39"/>
      <c r="FI402" s="39"/>
      <c r="FJ402" s="39"/>
      <c r="FK402" s="39"/>
      <c r="FL402" s="39"/>
      <c r="FM402" s="39"/>
      <c r="FN402" s="39"/>
      <c r="FO402" s="39"/>
      <c r="FP402" s="39"/>
      <c r="FQ402" s="39"/>
      <c r="FR402" s="39"/>
      <c r="FS402" s="39"/>
      <c r="FT402" s="39"/>
      <c r="FU402" s="39"/>
      <c r="FV402" s="39"/>
      <c r="FW402" s="39"/>
      <c r="FX402" s="39"/>
      <c r="FY402" s="39"/>
      <c r="FZ402" s="39"/>
      <c r="GA402" s="39"/>
      <c r="GB402" s="39"/>
      <c r="GC402" s="39"/>
      <c r="GD402" s="39"/>
      <c r="GE402" s="39"/>
      <c r="GF402" s="39"/>
      <c r="GG402" s="39"/>
      <c r="GH402" s="39"/>
      <c r="GI402" s="39"/>
      <c r="GJ402" s="39"/>
      <c r="GK402" s="39"/>
      <c r="GL402" s="39"/>
      <c r="GM402" s="39"/>
      <c r="GN402" s="39"/>
      <c r="GO402" s="39"/>
      <c r="GP402" s="39"/>
    </row>
    <row r="403" spans="1:198">
      <c r="A403" s="192"/>
      <c r="B403" s="192"/>
      <c r="C403" s="192"/>
      <c r="D403" s="192"/>
      <c r="E403" s="192"/>
      <c r="F403" s="192"/>
      <c r="G403" s="192"/>
      <c r="H403" s="46"/>
      <c r="I403" s="53"/>
      <c r="J403" s="53"/>
      <c r="K403" s="207"/>
      <c r="L403" s="207"/>
      <c r="M403" s="207"/>
      <c r="N403" s="207"/>
      <c r="O403" s="207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  <c r="CY403" s="39"/>
      <c r="CZ403" s="39"/>
      <c r="DA403" s="39"/>
      <c r="DB403" s="39"/>
      <c r="DC403" s="39"/>
      <c r="DD403" s="39"/>
      <c r="DE403" s="39"/>
      <c r="DF403" s="39"/>
      <c r="DG403" s="39"/>
      <c r="DH403" s="39"/>
      <c r="DI403" s="39"/>
      <c r="DJ403" s="39"/>
      <c r="DK403" s="39"/>
      <c r="DL403" s="39"/>
      <c r="DM403" s="39"/>
      <c r="DN403" s="39"/>
      <c r="DO403" s="39"/>
      <c r="DP403" s="39"/>
      <c r="DQ403" s="39"/>
      <c r="DR403" s="39"/>
      <c r="DS403" s="39"/>
      <c r="DT403" s="39"/>
      <c r="DU403" s="39"/>
      <c r="DV403" s="39"/>
      <c r="DW403" s="39"/>
      <c r="DX403" s="39"/>
      <c r="DY403" s="39"/>
      <c r="DZ403" s="39"/>
      <c r="EA403" s="39"/>
      <c r="EB403" s="39"/>
      <c r="EC403" s="39"/>
      <c r="ED403" s="39"/>
      <c r="EE403" s="39"/>
      <c r="EF403" s="39"/>
      <c r="EG403" s="39"/>
      <c r="EH403" s="39"/>
      <c r="EI403" s="39"/>
      <c r="EJ403" s="39"/>
      <c r="EK403" s="39"/>
      <c r="EL403" s="39"/>
      <c r="EM403" s="39"/>
      <c r="EN403" s="39"/>
      <c r="EO403" s="39"/>
      <c r="EP403" s="39"/>
      <c r="EQ403" s="39"/>
      <c r="ER403" s="39"/>
      <c r="ES403" s="39"/>
      <c r="ET403" s="39"/>
      <c r="EU403" s="39"/>
      <c r="EV403" s="39"/>
      <c r="EW403" s="39"/>
      <c r="EX403" s="39"/>
      <c r="EY403" s="39"/>
      <c r="EZ403" s="39"/>
      <c r="FA403" s="39"/>
      <c r="FB403" s="39"/>
      <c r="FC403" s="39"/>
      <c r="FD403" s="39"/>
      <c r="FE403" s="39"/>
      <c r="FF403" s="39"/>
      <c r="FG403" s="39"/>
      <c r="FH403" s="39"/>
      <c r="FI403" s="39"/>
      <c r="FJ403" s="39"/>
      <c r="FK403" s="39"/>
      <c r="FL403" s="39"/>
      <c r="FM403" s="39"/>
      <c r="FN403" s="39"/>
      <c r="FO403" s="39"/>
      <c r="FP403" s="39"/>
      <c r="FQ403" s="39"/>
      <c r="FR403" s="39"/>
      <c r="FS403" s="39"/>
      <c r="FT403" s="39"/>
      <c r="FU403" s="39"/>
      <c r="FV403" s="39"/>
      <c r="FW403" s="39"/>
      <c r="FX403" s="39"/>
      <c r="FY403" s="39"/>
      <c r="FZ403" s="39"/>
      <c r="GA403" s="39"/>
      <c r="GB403" s="39"/>
      <c r="GC403" s="39"/>
      <c r="GD403" s="39"/>
      <c r="GE403" s="39"/>
      <c r="GF403" s="39"/>
      <c r="GG403" s="39"/>
      <c r="GH403" s="39"/>
      <c r="GI403" s="39"/>
      <c r="GJ403" s="39"/>
      <c r="GK403" s="39"/>
      <c r="GL403" s="39"/>
      <c r="GM403" s="39"/>
      <c r="GN403" s="39"/>
      <c r="GO403" s="39"/>
      <c r="GP403" s="39"/>
    </row>
    <row r="404" spans="1:198">
      <c r="A404" s="192"/>
      <c r="B404" s="192"/>
      <c r="C404" s="192"/>
      <c r="D404" s="192"/>
      <c r="E404" s="192"/>
      <c r="F404" s="192"/>
      <c r="G404" s="192"/>
      <c r="H404" s="46"/>
      <c r="I404" s="53"/>
      <c r="J404" s="53"/>
      <c r="K404" s="207"/>
      <c r="L404" s="207"/>
      <c r="M404" s="207"/>
      <c r="N404" s="207"/>
      <c r="O404" s="207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  <c r="CY404" s="39"/>
      <c r="CZ404" s="39"/>
      <c r="DA404" s="39"/>
      <c r="DB404" s="39"/>
      <c r="DC404" s="39"/>
      <c r="DD404" s="39"/>
      <c r="DE404" s="39"/>
      <c r="DF404" s="39"/>
      <c r="DG404" s="39"/>
      <c r="DH404" s="39"/>
      <c r="DI404" s="39"/>
      <c r="DJ404" s="39"/>
      <c r="DK404" s="39"/>
      <c r="DL404" s="39"/>
      <c r="DM404" s="39"/>
      <c r="DN404" s="39"/>
      <c r="DO404" s="39"/>
      <c r="DP404" s="39"/>
      <c r="DQ404" s="39"/>
      <c r="DR404" s="39"/>
      <c r="DS404" s="39"/>
      <c r="DT404" s="39"/>
      <c r="DU404" s="39"/>
      <c r="DV404" s="39"/>
      <c r="DW404" s="39"/>
      <c r="DX404" s="39"/>
      <c r="DY404" s="39"/>
      <c r="DZ404" s="39"/>
      <c r="EA404" s="39"/>
      <c r="EB404" s="39"/>
      <c r="EC404" s="39"/>
      <c r="ED404" s="39"/>
      <c r="EE404" s="39"/>
      <c r="EF404" s="39"/>
      <c r="EG404" s="39"/>
      <c r="EH404" s="39"/>
      <c r="EI404" s="39"/>
      <c r="EJ404" s="39"/>
      <c r="EK404" s="39"/>
      <c r="EL404" s="39"/>
      <c r="EM404" s="39"/>
      <c r="EN404" s="39"/>
      <c r="EO404" s="39"/>
      <c r="EP404" s="39"/>
      <c r="EQ404" s="39"/>
      <c r="ER404" s="39"/>
      <c r="ES404" s="39"/>
      <c r="ET404" s="39"/>
      <c r="EU404" s="39"/>
      <c r="EV404" s="39"/>
      <c r="EW404" s="39"/>
      <c r="EX404" s="39"/>
      <c r="EY404" s="39"/>
      <c r="EZ404" s="39"/>
      <c r="FA404" s="39"/>
      <c r="FB404" s="39"/>
      <c r="FC404" s="39"/>
      <c r="FD404" s="39"/>
      <c r="FE404" s="39"/>
      <c r="FF404" s="39"/>
      <c r="FG404" s="39"/>
      <c r="FH404" s="39"/>
      <c r="FI404" s="39"/>
      <c r="FJ404" s="39"/>
      <c r="FK404" s="39"/>
      <c r="FL404" s="39"/>
      <c r="FM404" s="39"/>
      <c r="FN404" s="39"/>
      <c r="FO404" s="39"/>
      <c r="FP404" s="39"/>
      <c r="FQ404" s="39"/>
      <c r="FR404" s="39"/>
      <c r="FS404" s="39"/>
      <c r="FT404" s="39"/>
      <c r="FU404" s="39"/>
      <c r="FV404" s="39"/>
      <c r="FW404" s="39"/>
      <c r="FX404" s="39"/>
      <c r="FY404" s="39"/>
      <c r="FZ404" s="39"/>
      <c r="GA404" s="39"/>
      <c r="GB404" s="39"/>
      <c r="GC404" s="39"/>
      <c r="GD404" s="39"/>
      <c r="GE404" s="39"/>
      <c r="GF404" s="39"/>
      <c r="GG404" s="39"/>
      <c r="GH404" s="39"/>
      <c r="GI404" s="39"/>
      <c r="GJ404" s="39"/>
      <c r="GK404" s="39"/>
      <c r="GL404" s="39"/>
      <c r="GM404" s="39"/>
      <c r="GN404" s="39"/>
      <c r="GO404" s="39"/>
      <c r="GP404" s="39"/>
    </row>
    <row r="405" spans="1:198">
      <c r="A405" s="192"/>
      <c r="B405" s="192"/>
      <c r="C405" s="192"/>
      <c r="D405" s="192"/>
      <c r="E405" s="192"/>
      <c r="F405" s="192"/>
      <c r="G405" s="192"/>
      <c r="H405" s="46"/>
      <c r="I405" s="53"/>
      <c r="J405" s="53"/>
      <c r="K405" s="207"/>
      <c r="L405" s="207"/>
      <c r="M405" s="207"/>
      <c r="N405" s="207"/>
      <c r="O405" s="207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  <c r="DH405" s="39"/>
      <c r="DI405" s="39"/>
      <c r="DJ405" s="39"/>
      <c r="DK405" s="39"/>
      <c r="DL405" s="39"/>
      <c r="DM405" s="39"/>
      <c r="DN405" s="39"/>
      <c r="DO405" s="39"/>
      <c r="DP405" s="39"/>
      <c r="DQ405" s="39"/>
      <c r="DR405" s="39"/>
      <c r="DS405" s="39"/>
      <c r="DT405" s="39"/>
      <c r="DU405" s="39"/>
      <c r="DV405" s="39"/>
      <c r="DW405" s="39"/>
      <c r="DX405" s="39"/>
      <c r="DY405" s="39"/>
      <c r="DZ405" s="39"/>
      <c r="EA405" s="39"/>
      <c r="EB405" s="39"/>
      <c r="EC405" s="39"/>
      <c r="ED405" s="39"/>
      <c r="EE405" s="39"/>
      <c r="EF405" s="39"/>
      <c r="EG405" s="39"/>
      <c r="EH405" s="39"/>
      <c r="EI405" s="39"/>
      <c r="EJ405" s="39"/>
      <c r="EK405" s="39"/>
      <c r="EL405" s="39"/>
      <c r="EM405" s="39"/>
      <c r="EN405" s="39"/>
      <c r="EO405" s="39"/>
      <c r="EP405" s="39"/>
      <c r="EQ405" s="39"/>
      <c r="ER405" s="39"/>
      <c r="ES405" s="39"/>
      <c r="ET405" s="39"/>
      <c r="EU405" s="39"/>
      <c r="EV405" s="39"/>
      <c r="EW405" s="39"/>
      <c r="EX405" s="39"/>
      <c r="EY405" s="39"/>
      <c r="EZ405" s="39"/>
      <c r="FA405" s="39"/>
      <c r="FB405" s="39"/>
      <c r="FC405" s="39"/>
      <c r="FD405" s="39"/>
      <c r="FE405" s="39"/>
      <c r="FF405" s="39"/>
      <c r="FG405" s="39"/>
      <c r="FH405" s="39"/>
      <c r="FI405" s="39"/>
      <c r="FJ405" s="39"/>
      <c r="FK405" s="39"/>
      <c r="FL405" s="39"/>
      <c r="FM405" s="39"/>
      <c r="FN405" s="39"/>
      <c r="FO405" s="39"/>
      <c r="FP405" s="39"/>
      <c r="FQ405" s="39"/>
      <c r="FR405" s="39"/>
      <c r="FS405" s="39"/>
      <c r="FT405" s="39"/>
      <c r="FU405" s="39"/>
      <c r="FV405" s="39"/>
      <c r="FW405" s="39"/>
      <c r="FX405" s="39"/>
      <c r="FY405" s="39"/>
      <c r="FZ405" s="39"/>
      <c r="GA405" s="39"/>
      <c r="GB405" s="39"/>
      <c r="GC405" s="39"/>
      <c r="GD405" s="39"/>
      <c r="GE405" s="39"/>
      <c r="GF405" s="39"/>
      <c r="GG405" s="39"/>
      <c r="GH405" s="39"/>
      <c r="GI405" s="39"/>
      <c r="GJ405" s="39"/>
      <c r="GK405" s="39"/>
      <c r="GL405" s="39"/>
      <c r="GM405" s="39"/>
      <c r="GN405" s="39"/>
      <c r="GO405" s="39"/>
      <c r="GP405" s="39"/>
    </row>
    <row r="406" spans="1:198">
      <c r="A406" s="192"/>
      <c r="B406" s="192"/>
      <c r="C406" s="192"/>
      <c r="D406" s="192"/>
      <c r="E406" s="192"/>
      <c r="F406" s="192"/>
      <c r="G406" s="192"/>
      <c r="H406" s="46"/>
      <c r="I406" s="53"/>
      <c r="J406" s="53"/>
      <c r="K406" s="207"/>
      <c r="L406" s="207"/>
      <c r="M406" s="207"/>
      <c r="N406" s="207"/>
      <c r="O406" s="207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  <c r="CY406" s="39"/>
      <c r="CZ406" s="39"/>
      <c r="DA406" s="39"/>
      <c r="DB406" s="39"/>
      <c r="DC406" s="39"/>
      <c r="DD406" s="39"/>
      <c r="DE406" s="39"/>
      <c r="DF406" s="39"/>
      <c r="DG406" s="39"/>
      <c r="DH406" s="39"/>
      <c r="DI406" s="39"/>
      <c r="DJ406" s="39"/>
      <c r="DK406" s="39"/>
      <c r="DL406" s="39"/>
      <c r="DM406" s="39"/>
      <c r="DN406" s="39"/>
      <c r="DO406" s="39"/>
      <c r="DP406" s="39"/>
      <c r="DQ406" s="39"/>
      <c r="DR406" s="39"/>
      <c r="DS406" s="39"/>
      <c r="DT406" s="39"/>
      <c r="DU406" s="39"/>
      <c r="DV406" s="39"/>
      <c r="DW406" s="39"/>
      <c r="DX406" s="39"/>
      <c r="DY406" s="39"/>
      <c r="DZ406" s="39"/>
      <c r="EA406" s="39"/>
      <c r="EB406" s="39"/>
      <c r="EC406" s="39"/>
      <c r="ED406" s="39"/>
      <c r="EE406" s="39"/>
      <c r="EF406" s="39"/>
      <c r="EG406" s="39"/>
      <c r="EH406" s="39"/>
      <c r="EI406" s="39"/>
      <c r="EJ406" s="39"/>
      <c r="EK406" s="39"/>
      <c r="EL406" s="39"/>
      <c r="EM406" s="39"/>
      <c r="EN406" s="39"/>
      <c r="EO406" s="39"/>
      <c r="EP406" s="39"/>
      <c r="EQ406" s="39"/>
      <c r="ER406" s="39"/>
      <c r="ES406" s="39"/>
      <c r="ET406" s="39"/>
      <c r="EU406" s="39"/>
      <c r="EV406" s="39"/>
      <c r="EW406" s="39"/>
      <c r="EX406" s="39"/>
      <c r="EY406" s="39"/>
      <c r="EZ406" s="39"/>
      <c r="FA406" s="39"/>
      <c r="FB406" s="39"/>
      <c r="FC406" s="39"/>
      <c r="FD406" s="39"/>
      <c r="FE406" s="39"/>
      <c r="FF406" s="39"/>
      <c r="FG406" s="39"/>
      <c r="FH406" s="39"/>
      <c r="FI406" s="39"/>
      <c r="FJ406" s="39"/>
      <c r="FK406" s="39"/>
      <c r="FL406" s="39"/>
      <c r="FM406" s="39"/>
      <c r="FN406" s="39"/>
      <c r="FO406" s="39"/>
      <c r="FP406" s="39"/>
      <c r="FQ406" s="39"/>
      <c r="FR406" s="39"/>
      <c r="FS406" s="39"/>
      <c r="FT406" s="39"/>
      <c r="FU406" s="39"/>
      <c r="FV406" s="39"/>
      <c r="FW406" s="39"/>
      <c r="FX406" s="39"/>
      <c r="FY406" s="39"/>
      <c r="FZ406" s="39"/>
      <c r="GA406" s="39"/>
      <c r="GB406" s="39"/>
      <c r="GC406" s="39"/>
      <c r="GD406" s="39"/>
      <c r="GE406" s="39"/>
      <c r="GF406" s="39"/>
      <c r="GG406" s="39"/>
      <c r="GH406" s="39"/>
      <c r="GI406" s="39"/>
      <c r="GJ406" s="39"/>
      <c r="GK406" s="39"/>
      <c r="GL406" s="39"/>
      <c r="GM406" s="39"/>
      <c r="GN406" s="39"/>
      <c r="GO406" s="39"/>
      <c r="GP406" s="39"/>
    </row>
    <row r="407" spans="1:198">
      <c r="A407" s="192"/>
      <c r="B407" s="192"/>
      <c r="C407" s="192"/>
      <c r="D407" s="192"/>
      <c r="E407" s="192"/>
      <c r="F407" s="192"/>
      <c r="G407" s="192"/>
      <c r="H407" s="46"/>
      <c r="I407" s="53"/>
      <c r="J407" s="53"/>
      <c r="K407" s="207"/>
      <c r="L407" s="207"/>
      <c r="M407" s="207"/>
      <c r="N407" s="207"/>
      <c r="O407" s="207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  <c r="CY407" s="39"/>
      <c r="CZ407" s="39"/>
      <c r="DA407" s="39"/>
      <c r="DB407" s="39"/>
      <c r="DC407" s="39"/>
      <c r="DD407" s="39"/>
      <c r="DE407" s="39"/>
      <c r="DF407" s="39"/>
      <c r="DG407" s="39"/>
      <c r="DH407" s="39"/>
      <c r="DI407" s="39"/>
      <c r="DJ407" s="39"/>
      <c r="DK407" s="39"/>
      <c r="DL407" s="39"/>
      <c r="DM407" s="39"/>
      <c r="DN407" s="39"/>
      <c r="DO407" s="39"/>
      <c r="DP407" s="39"/>
      <c r="DQ407" s="39"/>
      <c r="DR407" s="39"/>
      <c r="DS407" s="39"/>
      <c r="DT407" s="39"/>
      <c r="DU407" s="39"/>
      <c r="DV407" s="39"/>
      <c r="DW407" s="39"/>
      <c r="DX407" s="39"/>
      <c r="DY407" s="39"/>
      <c r="DZ407" s="39"/>
      <c r="EA407" s="39"/>
      <c r="EB407" s="39"/>
      <c r="EC407" s="39"/>
      <c r="ED407" s="39"/>
      <c r="EE407" s="39"/>
      <c r="EF407" s="39"/>
      <c r="EG407" s="39"/>
      <c r="EH407" s="39"/>
      <c r="EI407" s="39"/>
      <c r="EJ407" s="39"/>
      <c r="EK407" s="39"/>
      <c r="EL407" s="39"/>
      <c r="EM407" s="39"/>
      <c r="EN407" s="39"/>
      <c r="EO407" s="39"/>
      <c r="EP407" s="39"/>
      <c r="EQ407" s="39"/>
      <c r="ER407" s="39"/>
      <c r="ES407" s="39"/>
      <c r="ET407" s="39"/>
      <c r="EU407" s="39"/>
      <c r="EV407" s="39"/>
      <c r="EW407" s="39"/>
      <c r="EX407" s="39"/>
      <c r="EY407" s="39"/>
      <c r="EZ407" s="39"/>
      <c r="FA407" s="39"/>
      <c r="FB407" s="39"/>
      <c r="FC407" s="39"/>
      <c r="FD407" s="39"/>
      <c r="FE407" s="39"/>
      <c r="FF407" s="39"/>
      <c r="FG407" s="39"/>
      <c r="FH407" s="39"/>
      <c r="FI407" s="39"/>
      <c r="FJ407" s="39"/>
      <c r="FK407" s="39"/>
      <c r="FL407" s="39"/>
      <c r="FM407" s="39"/>
      <c r="FN407" s="39"/>
      <c r="FO407" s="39"/>
      <c r="FP407" s="39"/>
      <c r="FQ407" s="39"/>
      <c r="FR407" s="39"/>
      <c r="FS407" s="39"/>
      <c r="FT407" s="39"/>
      <c r="FU407" s="39"/>
      <c r="FV407" s="39"/>
      <c r="FW407" s="39"/>
      <c r="FX407" s="39"/>
      <c r="FY407" s="39"/>
      <c r="FZ407" s="39"/>
      <c r="GA407" s="39"/>
      <c r="GB407" s="39"/>
      <c r="GC407" s="39"/>
      <c r="GD407" s="39"/>
      <c r="GE407" s="39"/>
      <c r="GF407" s="39"/>
      <c r="GG407" s="39"/>
      <c r="GH407" s="39"/>
      <c r="GI407" s="39"/>
      <c r="GJ407" s="39"/>
      <c r="GK407" s="39"/>
      <c r="GL407" s="39"/>
      <c r="GM407" s="39"/>
      <c r="GN407" s="39"/>
      <c r="GO407" s="39"/>
      <c r="GP407" s="39"/>
    </row>
    <row r="408" spans="1:198">
      <c r="A408" s="192"/>
      <c r="B408" s="192"/>
      <c r="C408" s="192"/>
      <c r="D408" s="192"/>
      <c r="E408" s="192"/>
      <c r="F408" s="192"/>
      <c r="G408" s="192"/>
      <c r="H408" s="46"/>
      <c r="I408" s="53"/>
      <c r="J408" s="53"/>
      <c r="K408" s="207"/>
      <c r="L408" s="207"/>
      <c r="M408" s="207"/>
      <c r="N408" s="207"/>
      <c r="O408" s="207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  <c r="DS408" s="39"/>
      <c r="DT408" s="39"/>
      <c r="DU408" s="39"/>
      <c r="DV408" s="39"/>
      <c r="DW408" s="39"/>
      <c r="DX408" s="39"/>
      <c r="DY408" s="39"/>
      <c r="DZ408" s="39"/>
      <c r="EA408" s="39"/>
      <c r="EB408" s="39"/>
      <c r="EC408" s="39"/>
      <c r="ED408" s="39"/>
      <c r="EE408" s="39"/>
      <c r="EF408" s="39"/>
      <c r="EG408" s="39"/>
      <c r="EH408" s="39"/>
      <c r="EI408" s="39"/>
      <c r="EJ408" s="39"/>
      <c r="EK408" s="39"/>
      <c r="EL408" s="39"/>
      <c r="EM408" s="39"/>
      <c r="EN408" s="39"/>
      <c r="EO408" s="39"/>
      <c r="EP408" s="39"/>
      <c r="EQ408" s="39"/>
      <c r="ER408" s="39"/>
      <c r="ES408" s="39"/>
      <c r="ET408" s="39"/>
      <c r="EU408" s="39"/>
      <c r="EV408" s="39"/>
      <c r="EW408" s="39"/>
      <c r="EX408" s="39"/>
      <c r="EY408" s="39"/>
      <c r="EZ408" s="39"/>
      <c r="FA408" s="39"/>
      <c r="FB408" s="39"/>
      <c r="FC408" s="39"/>
      <c r="FD408" s="39"/>
      <c r="FE408" s="39"/>
      <c r="FF408" s="39"/>
      <c r="FG408" s="39"/>
      <c r="FH408" s="39"/>
      <c r="FI408" s="39"/>
      <c r="FJ408" s="39"/>
      <c r="FK408" s="39"/>
      <c r="FL408" s="39"/>
      <c r="FM408" s="39"/>
      <c r="FN408" s="39"/>
      <c r="FO408" s="39"/>
      <c r="FP408" s="39"/>
      <c r="FQ408" s="39"/>
      <c r="FR408" s="39"/>
      <c r="FS408" s="39"/>
      <c r="FT408" s="39"/>
      <c r="FU408" s="39"/>
      <c r="FV408" s="39"/>
      <c r="FW408" s="39"/>
      <c r="FX408" s="39"/>
      <c r="FY408" s="39"/>
      <c r="FZ408" s="39"/>
      <c r="GA408" s="39"/>
      <c r="GB408" s="39"/>
      <c r="GC408" s="39"/>
      <c r="GD408" s="39"/>
      <c r="GE408" s="39"/>
      <c r="GF408" s="39"/>
      <c r="GG408" s="39"/>
      <c r="GH408" s="39"/>
      <c r="GI408" s="39"/>
      <c r="GJ408" s="39"/>
      <c r="GK408" s="39"/>
      <c r="GL408" s="39"/>
      <c r="GM408" s="39"/>
      <c r="GN408" s="39"/>
      <c r="GO408" s="39"/>
      <c r="GP408" s="39"/>
    </row>
    <row r="409" spans="1:198">
      <c r="A409" s="192"/>
      <c r="B409" s="192"/>
      <c r="C409" s="192"/>
      <c r="D409" s="192"/>
      <c r="E409" s="192"/>
      <c r="F409" s="192"/>
      <c r="G409" s="192"/>
      <c r="H409" s="46"/>
      <c r="I409" s="53"/>
      <c r="J409" s="53"/>
      <c r="K409" s="207"/>
      <c r="L409" s="207"/>
      <c r="M409" s="207"/>
      <c r="N409" s="207"/>
      <c r="O409" s="207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  <c r="DH409" s="39"/>
      <c r="DI409" s="39"/>
      <c r="DJ409" s="39"/>
      <c r="DK409" s="39"/>
      <c r="DL409" s="39"/>
      <c r="DM409" s="39"/>
      <c r="DN409" s="39"/>
      <c r="DO409" s="39"/>
      <c r="DP409" s="39"/>
      <c r="DQ409" s="39"/>
      <c r="DR409" s="39"/>
      <c r="DS409" s="39"/>
      <c r="DT409" s="39"/>
      <c r="DU409" s="39"/>
      <c r="DV409" s="39"/>
      <c r="DW409" s="39"/>
      <c r="DX409" s="39"/>
      <c r="DY409" s="39"/>
      <c r="DZ409" s="39"/>
      <c r="EA409" s="39"/>
      <c r="EB409" s="39"/>
      <c r="EC409" s="39"/>
      <c r="ED409" s="39"/>
      <c r="EE409" s="39"/>
      <c r="EF409" s="39"/>
      <c r="EG409" s="39"/>
      <c r="EH409" s="39"/>
      <c r="EI409" s="39"/>
      <c r="EJ409" s="39"/>
      <c r="EK409" s="39"/>
      <c r="EL409" s="39"/>
      <c r="EM409" s="39"/>
      <c r="EN409" s="39"/>
      <c r="EO409" s="39"/>
      <c r="EP409" s="39"/>
      <c r="EQ409" s="39"/>
      <c r="ER409" s="39"/>
      <c r="ES409" s="39"/>
      <c r="ET409" s="39"/>
      <c r="EU409" s="39"/>
      <c r="EV409" s="39"/>
      <c r="EW409" s="39"/>
      <c r="EX409" s="39"/>
      <c r="EY409" s="39"/>
      <c r="EZ409" s="39"/>
      <c r="FA409" s="39"/>
      <c r="FB409" s="39"/>
      <c r="FC409" s="39"/>
      <c r="FD409" s="39"/>
      <c r="FE409" s="39"/>
      <c r="FF409" s="39"/>
      <c r="FG409" s="39"/>
      <c r="FH409" s="39"/>
      <c r="FI409" s="39"/>
      <c r="FJ409" s="39"/>
      <c r="FK409" s="39"/>
      <c r="FL409" s="39"/>
      <c r="FM409" s="39"/>
      <c r="FN409" s="39"/>
      <c r="FO409" s="39"/>
      <c r="FP409" s="39"/>
      <c r="FQ409" s="39"/>
      <c r="FR409" s="39"/>
      <c r="FS409" s="39"/>
      <c r="FT409" s="39"/>
      <c r="FU409" s="39"/>
      <c r="FV409" s="39"/>
      <c r="FW409" s="39"/>
      <c r="FX409" s="39"/>
      <c r="FY409" s="39"/>
      <c r="FZ409" s="39"/>
      <c r="GA409" s="39"/>
      <c r="GB409" s="39"/>
      <c r="GC409" s="39"/>
      <c r="GD409" s="39"/>
      <c r="GE409" s="39"/>
      <c r="GF409" s="39"/>
      <c r="GG409" s="39"/>
      <c r="GH409" s="39"/>
      <c r="GI409" s="39"/>
      <c r="GJ409" s="39"/>
      <c r="GK409" s="39"/>
      <c r="GL409" s="39"/>
      <c r="GM409" s="39"/>
      <c r="GN409" s="39"/>
      <c r="GO409" s="39"/>
      <c r="GP409" s="39"/>
    </row>
    <row r="410" spans="1:198">
      <c r="A410" s="192"/>
      <c r="B410" s="192"/>
      <c r="C410" s="192"/>
      <c r="D410" s="192"/>
      <c r="E410" s="192"/>
      <c r="F410" s="192"/>
      <c r="G410" s="192"/>
      <c r="H410" s="46"/>
      <c r="I410" s="53"/>
      <c r="J410" s="53"/>
      <c r="K410" s="207"/>
      <c r="L410" s="207"/>
      <c r="M410" s="207"/>
      <c r="N410" s="207"/>
      <c r="O410" s="207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  <c r="CY410" s="39"/>
      <c r="CZ410" s="39"/>
      <c r="DA410" s="39"/>
      <c r="DB410" s="39"/>
      <c r="DC410" s="39"/>
      <c r="DD410" s="39"/>
      <c r="DE410" s="39"/>
      <c r="DF410" s="39"/>
      <c r="DG410" s="39"/>
      <c r="DH410" s="39"/>
      <c r="DI410" s="39"/>
      <c r="DJ410" s="39"/>
      <c r="DK410" s="39"/>
      <c r="DL410" s="39"/>
      <c r="DM410" s="39"/>
      <c r="DN410" s="39"/>
      <c r="DO410" s="39"/>
      <c r="DP410" s="39"/>
      <c r="DQ410" s="39"/>
      <c r="DR410" s="39"/>
      <c r="DS410" s="39"/>
      <c r="DT410" s="39"/>
      <c r="DU410" s="39"/>
      <c r="DV410" s="39"/>
      <c r="DW410" s="39"/>
      <c r="DX410" s="39"/>
      <c r="DY410" s="39"/>
      <c r="DZ410" s="39"/>
      <c r="EA410" s="39"/>
      <c r="EB410" s="39"/>
      <c r="EC410" s="39"/>
      <c r="ED410" s="39"/>
      <c r="EE410" s="39"/>
      <c r="EF410" s="39"/>
      <c r="EG410" s="39"/>
      <c r="EH410" s="39"/>
      <c r="EI410" s="39"/>
      <c r="EJ410" s="39"/>
      <c r="EK410" s="39"/>
      <c r="EL410" s="39"/>
      <c r="EM410" s="39"/>
      <c r="EN410" s="39"/>
      <c r="EO410" s="39"/>
      <c r="EP410" s="39"/>
      <c r="EQ410" s="39"/>
      <c r="ER410" s="39"/>
      <c r="ES410" s="39"/>
      <c r="ET410" s="39"/>
      <c r="EU410" s="39"/>
      <c r="EV410" s="39"/>
      <c r="EW410" s="39"/>
      <c r="EX410" s="39"/>
      <c r="EY410" s="39"/>
      <c r="EZ410" s="39"/>
      <c r="FA410" s="39"/>
      <c r="FB410" s="39"/>
      <c r="FC410" s="39"/>
      <c r="FD410" s="39"/>
      <c r="FE410" s="39"/>
      <c r="FF410" s="39"/>
      <c r="FG410" s="39"/>
      <c r="FH410" s="39"/>
      <c r="FI410" s="39"/>
      <c r="FJ410" s="39"/>
      <c r="FK410" s="39"/>
      <c r="FL410" s="39"/>
      <c r="FM410" s="39"/>
      <c r="FN410" s="39"/>
      <c r="FO410" s="39"/>
      <c r="FP410" s="39"/>
      <c r="FQ410" s="39"/>
      <c r="FR410" s="39"/>
      <c r="FS410" s="39"/>
      <c r="FT410" s="39"/>
      <c r="FU410" s="39"/>
      <c r="FV410" s="39"/>
      <c r="FW410" s="39"/>
      <c r="FX410" s="39"/>
      <c r="FY410" s="39"/>
      <c r="FZ410" s="39"/>
      <c r="GA410" s="39"/>
      <c r="GB410" s="39"/>
      <c r="GC410" s="39"/>
      <c r="GD410" s="39"/>
      <c r="GE410" s="39"/>
      <c r="GF410" s="39"/>
      <c r="GG410" s="39"/>
      <c r="GH410" s="39"/>
      <c r="GI410" s="39"/>
      <c r="GJ410" s="39"/>
      <c r="GK410" s="39"/>
      <c r="GL410" s="39"/>
      <c r="GM410" s="39"/>
      <c r="GN410" s="39"/>
      <c r="GO410" s="39"/>
      <c r="GP410" s="39"/>
    </row>
    <row r="411" spans="1:198">
      <c r="A411" s="192"/>
      <c r="B411" s="192"/>
      <c r="C411" s="192"/>
      <c r="D411" s="192"/>
      <c r="E411" s="192"/>
      <c r="F411" s="192"/>
      <c r="G411" s="192"/>
      <c r="H411" s="46"/>
      <c r="I411" s="53"/>
      <c r="J411" s="53"/>
      <c r="K411" s="207"/>
      <c r="L411" s="207"/>
      <c r="M411" s="207"/>
      <c r="N411" s="207"/>
      <c r="O411" s="207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  <c r="CY411" s="39"/>
      <c r="CZ411" s="39"/>
      <c r="DA411" s="39"/>
      <c r="DB411" s="39"/>
      <c r="DC411" s="39"/>
      <c r="DD411" s="39"/>
      <c r="DE411" s="39"/>
      <c r="DF411" s="39"/>
      <c r="DG411" s="39"/>
      <c r="DH411" s="39"/>
      <c r="DI411" s="39"/>
      <c r="DJ411" s="39"/>
      <c r="DK411" s="39"/>
      <c r="DL411" s="39"/>
      <c r="DM411" s="39"/>
      <c r="DN411" s="39"/>
      <c r="DO411" s="39"/>
      <c r="DP411" s="39"/>
      <c r="DQ411" s="39"/>
      <c r="DR411" s="39"/>
      <c r="DS411" s="39"/>
      <c r="DT411" s="39"/>
      <c r="DU411" s="39"/>
      <c r="DV411" s="39"/>
      <c r="DW411" s="39"/>
      <c r="DX411" s="39"/>
      <c r="DY411" s="39"/>
      <c r="DZ411" s="39"/>
      <c r="EA411" s="39"/>
      <c r="EB411" s="39"/>
      <c r="EC411" s="39"/>
      <c r="ED411" s="39"/>
      <c r="EE411" s="39"/>
      <c r="EF411" s="39"/>
      <c r="EG411" s="39"/>
      <c r="EH411" s="39"/>
      <c r="EI411" s="39"/>
      <c r="EJ411" s="39"/>
      <c r="EK411" s="39"/>
      <c r="EL411" s="39"/>
      <c r="EM411" s="39"/>
      <c r="EN411" s="39"/>
      <c r="EO411" s="39"/>
      <c r="EP411" s="39"/>
      <c r="EQ411" s="39"/>
      <c r="ER411" s="39"/>
      <c r="ES411" s="39"/>
      <c r="ET411" s="39"/>
      <c r="EU411" s="39"/>
      <c r="EV411" s="39"/>
      <c r="EW411" s="39"/>
      <c r="EX411" s="39"/>
      <c r="EY411" s="39"/>
      <c r="EZ411" s="39"/>
      <c r="FA411" s="39"/>
      <c r="FB411" s="39"/>
      <c r="FC411" s="39"/>
      <c r="FD411" s="39"/>
      <c r="FE411" s="39"/>
      <c r="FF411" s="39"/>
      <c r="FG411" s="39"/>
      <c r="FH411" s="39"/>
      <c r="FI411" s="39"/>
      <c r="FJ411" s="39"/>
      <c r="FK411" s="39"/>
      <c r="FL411" s="39"/>
      <c r="FM411" s="39"/>
      <c r="FN411" s="39"/>
      <c r="FO411" s="39"/>
      <c r="FP411" s="39"/>
      <c r="FQ411" s="39"/>
      <c r="FR411" s="39"/>
      <c r="FS411" s="39"/>
      <c r="FT411" s="39"/>
      <c r="FU411" s="39"/>
      <c r="FV411" s="39"/>
      <c r="FW411" s="39"/>
      <c r="FX411" s="39"/>
      <c r="FY411" s="39"/>
      <c r="FZ411" s="39"/>
      <c r="GA411" s="39"/>
      <c r="GB411" s="39"/>
      <c r="GC411" s="39"/>
      <c r="GD411" s="39"/>
      <c r="GE411" s="39"/>
      <c r="GF411" s="39"/>
      <c r="GG411" s="39"/>
      <c r="GH411" s="39"/>
      <c r="GI411" s="39"/>
      <c r="GJ411" s="39"/>
      <c r="GK411" s="39"/>
      <c r="GL411" s="39"/>
      <c r="GM411" s="39"/>
      <c r="GN411" s="39"/>
      <c r="GO411" s="39"/>
      <c r="GP411" s="39"/>
    </row>
    <row r="412" spans="1:198">
      <c r="A412" s="192"/>
      <c r="B412" s="192"/>
      <c r="C412" s="192"/>
      <c r="D412" s="192"/>
      <c r="E412" s="192"/>
      <c r="F412" s="192"/>
      <c r="G412" s="192"/>
      <c r="H412" s="46"/>
      <c r="I412" s="53"/>
      <c r="J412" s="53"/>
      <c r="K412" s="207"/>
      <c r="L412" s="207"/>
      <c r="M412" s="207"/>
      <c r="N412" s="207"/>
      <c r="O412" s="207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  <c r="CY412" s="39"/>
      <c r="CZ412" s="39"/>
      <c r="DA412" s="39"/>
      <c r="DB412" s="39"/>
      <c r="DC412" s="39"/>
      <c r="DD412" s="39"/>
      <c r="DE412" s="39"/>
      <c r="DF412" s="39"/>
      <c r="DG412" s="39"/>
      <c r="DH412" s="39"/>
      <c r="DI412" s="39"/>
      <c r="DJ412" s="39"/>
      <c r="DK412" s="39"/>
      <c r="DL412" s="39"/>
      <c r="DM412" s="39"/>
      <c r="DN412" s="39"/>
      <c r="DO412" s="39"/>
      <c r="DP412" s="39"/>
      <c r="DQ412" s="39"/>
      <c r="DR412" s="39"/>
      <c r="DS412" s="39"/>
      <c r="DT412" s="39"/>
      <c r="DU412" s="39"/>
      <c r="DV412" s="39"/>
      <c r="DW412" s="39"/>
      <c r="DX412" s="39"/>
      <c r="DY412" s="39"/>
      <c r="DZ412" s="39"/>
      <c r="EA412" s="39"/>
      <c r="EB412" s="39"/>
      <c r="EC412" s="39"/>
      <c r="ED412" s="39"/>
      <c r="EE412" s="39"/>
      <c r="EF412" s="39"/>
      <c r="EG412" s="39"/>
      <c r="EH412" s="39"/>
      <c r="EI412" s="39"/>
      <c r="EJ412" s="39"/>
      <c r="EK412" s="39"/>
      <c r="EL412" s="39"/>
      <c r="EM412" s="39"/>
      <c r="EN412" s="39"/>
      <c r="EO412" s="39"/>
      <c r="EP412" s="39"/>
      <c r="EQ412" s="39"/>
      <c r="ER412" s="39"/>
      <c r="ES412" s="39"/>
      <c r="ET412" s="39"/>
      <c r="EU412" s="39"/>
      <c r="EV412" s="39"/>
      <c r="EW412" s="39"/>
      <c r="EX412" s="39"/>
      <c r="EY412" s="39"/>
      <c r="EZ412" s="39"/>
      <c r="FA412" s="39"/>
      <c r="FB412" s="39"/>
      <c r="FC412" s="39"/>
      <c r="FD412" s="39"/>
      <c r="FE412" s="39"/>
      <c r="FF412" s="39"/>
      <c r="FG412" s="39"/>
      <c r="FH412" s="39"/>
      <c r="FI412" s="39"/>
      <c r="FJ412" s="39"/>
      <c r="FK412" s="39"/>
      <c r="FL412" s="39"/>
      <c r="FM412" s="39"/>
      <c r="FN412" s="39"/>
      <c r="FO412" s="39"/>
      <c r="FP412" s="39"/>
      <c r="FQ412" s="39"/>
      <c r="FR412" s="39"/>
      <c r="FS412" s="39"/>
      <c r="FT412" s="39"/>
      <c r="FU412" s="39"/>
      <c r="FV412" s="39"/>
      <c r="FW412" s="39"/>
      <c r="FX412" s="39"/>
      <c r="FY412" s="39"/>
      <c r="FZ412" s="39"/>
      <c r="GA412" s="39"/>
      <c r="GB412" s="39"/>
      <c r="GC412" s="39"/>
      <c r="GD412" s="39"/>
      <c r="GE412" s="39"/>
      <c r="GF412" s="39"/>
      <c r="GG412" s="39"/>
      <c r="GH412" s="39"/>
      <c r="GI412" s="39"/>
      <c r="GJ412" s="39"/>
      <c r="GK412" s="39"/>
      <c r="GL412" s="39"/>
      <c r="GM412" s="39"/>
      <c r="GN412" s="39"/>
      <c r="GO412" s="39"/>
      <c r="GP412" s="39"/>
    </row>
    <row r="413" spans="1:198">
      <c r="A413" s="192"/>
      <c r="B413" s="192"/>
      <c r="C413" s="192"/>
      <c r="D413" s="192"/>
      <c r="E413" s="192"/>
      <c r="F413" s="192"/>
      <c r="G413" s="192"/>
      <c r="H413" s="46"/>
      <c r="I413" s="53"/>
      <c r="J413" s="53"/>
      <c r="K413" s="207"/>
      <c r="L413" s="207"/>
      <c r="M413" s="207"/>
      <c r="N413" s="207"/>
      <c r="O413" s="207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  <c r="CY413" s="39"/>
      <c r="CZ413" s="39"/>
      <c r="DA413" s="39"/>
      <c r="DB413" s="39"/>
      <c r="DC413" s="39"/>
      <c r="DD413" s="39"/>
      <c r="DE413" s="39"/>
      <c r="DF413" s="39"/>
      <c r="DG413" s="39"/>
      <c r="DH413" s="39"/>
      <c r="DI413" s="39"/>
      <c r="DJ413" s="39"/>
      <c r="DK413" s="39"/>
      <c r="DL413" s="39"/>
      <c r="DM413" s="39"/>
      <c r="DN413" s="39"/>
      <c r="DO413" s="39"/>
      <c r="DP413" s="39"/>
      <c r="DQ413" s="39"/>
      <c r="DR413" s="39"/>
      <c r="DS413" s="39"/>
      <c r="DT413" s="39"/>
      <c r="DU413" s="39"/>
      <c r="DV413" s="39"/>
      <c r="DW413" s="39"/>
      <c r="DX413" s="39"/>
      <c r="DY413" s="39"/>
      <c r="DZ413" s="39"/>
      <c r="EA413" s="39"/>
      <c r="EB413" s="39"/>
      <c r="EC413" s="39"/>
      <c r="ED413" s="39"/>
      <c r="EE413" s="39"/>
      <c r="EF413" s="39"/>
      <c r="EG413" s="39"/>
      <c r="EH413" s="39"/>
      <c r="EI413" s="39"/>
      <c r="EJ413" s="39"/>
      <c r="EK413" s="39"/>
      <c r="EL413" s="39"/>
      <c r="EM413" s="39"/>
      <c r="EN413" s="39"/>
      <c r="EO413" s="39"/>
      <c r="EP413" s="39"/>
      <c r="EQ413" s="39"/>
      <c r="ER413" s="39"/>
      <c r="ES413" s="39"/>
      <c r="ET413" s="39"/>
      <c r="EU413" s="39"/>
      <c r="EV413" s="39"/>
      <c r="EW413" s="39"/>
      <c r="EX413" s="39"/>
      <c r="EY413" s="39"/>
      <c r="EZ413" s="39"/>
      <c r="FA413" s="39"/>
      <c r="FB413" s="39"/>
      <c r="FC413" s="39"/>
      <c r="FD413" s="39"/>
      <c r="FE413" s="39"/>
      <c r="FF413" s="39"/>
      <c r="FG413" s="39"/>
      <c r="FH413" s="39"/>
      <c r="FI413" s="39"/>
      <c r="FJ413" s="39"/>
      <c r="FK413" s="39"/>
      <c r="FL413" s="39"/>
      <c r="FM413" s="39"/>
      <c r="FN413" s="39"/>
      <c r="FO413" s="39"/>
      <c r="FP413" s="39"/>
      <c r="FQ413" s="39"/>
      <c r="FR413" s="39"/>
      <c r="FS413" s="39"/>
      <c r="FT413" s="39"/>
      <c r="FU413" s="39"/>
      <c r="FV413" s="39"/>
      <c r="FW413" s="39"/>
      <c r="FX413" s="39"/>
      <c r="FY413" s="39"/>
      <c r="FZ413" s="39"/>
      <c r="GA413" s="39"/>
      <c r="GB413" s="39"/>
      <c r="GC413" s="39"/>
      <c r="GD413" s="39"/>
      <c r="GE413" s="39"/>
      <c r="GF413" s="39"/>
      <c r="GG413" s="39"/>
      <c r="GH413" s="39"/>
      <c r="GI413" s="39"/>
      <c r="GJ413" s="39"/>
      <c r="GK413" s="39"/>
      <c r="GL413" s="39"/>
      <c r="GM413" s="39"/>
      <c r="GN413" s="39"/>
      <c r="GO413" s="39"/>
      <c r="GP413" s="39"/>
    </row>
    <row r="414" spans="1:198">
      <c r="A414" s="192"/>
      <c r="B414" s="192"/>
      <c r="C414" s="192"/>
      <c r="D414" s="192"/>
      <c r="E414" s="192"/>
      <c r="F414" s="192"/>
      <c r="G414" s="192"/>
      <c r="H414" s="46"/>
      <c r="I414" s="53"/>
      <c r="J414" s="53"/>
      <c r="K414" s="207"/>
      <c r="L414" s="207"/>
      <c r="M414" s="207"/>
      <c r="N414" s="207"/>
      <c r="O414" s="207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  <c r="CY414" s="39"/>
      <c r="CZ414" s="39"/>
      <c r="DA414" s="39"/>
      <c r="DB414" s="39"/>
      <c r="DC414" s="39"/>
      <c r="DD414" s="39"/>
      <c r="DE414" s="39"/>
      <c r="DF414" s="39"/>
      <c r="DG414" s="39"/>
      <c r="DH414" s="39"/>
      <c r="DI414" s="39"/>
      <c r="DJ414" s="39"/>
      <c r="DK414" s="39"/>
      <c r="DL414" s="39"/>
      <c r="DM414" s="39"/>
      <c r="DN414" s="39"/>
      <c r="DO414" s="39"/>
      <c r="DP414" s="39"/>
      <c r="DQ414" s="39"/>
      <c r="DR414" s="39"/>
      <c r="DS414" s="39"/>
      <c r="DT414" s="39"/>
      <c r="DU414" s="39"/>
      <c r="DV414" s="39"/>
      <c r="DW414" s="39"/>
      <c r="DX414" s="39"/>
      <c r="DY414" s="39"/>
      <c r="DZ414" s="39"/>
      <c r="EA414" s="39"/>
      <c r="EB414" s="39"/>
      <c r="EC414" s="39"/>
      <c r="ED414" s="39"/>
      <c r="EE414" s="39"/>
      <c r="EF414" s="39"/>
      <c r="EG414" s="39"/>
      <c r="EH414" s="39"/>
      <c r="EI414" s="39"/>
      <c r="EJ414" s="39"/>
      <c r="EK414" s="39"/>
      <c r="EL414" s="39"/>
      <c r="EM414" s="39"/>
      <c r="EN414" s="39"/>
      <c r="EO414" s="39"/>
      <c r="EP414" s="39"/>
      <c r="EQ414" s="39"/>
      <c r="ER414" s="39"/>
      <c r="ES414" s="39"/>
      <c r="ET414" s="39"/>
      <c r="EU414" s="39"/>
      <c r="EV414" s="39"/>
      <c r="EW414" s="39"/>
      <c r="EX414" s="39"/>
      <c r="EY414" s="39"/>
      <c r="EZ414" s="39"/>
      <c r="FA414" s="39"/>
      <c r="FB414" s="39"/>
      <c r="FC414" s="39"/>
      <c r="FD414" s="39"/>
      <c r="FE414" s="39"/>
      <c r="FF414" s="39"/>
      <c r="FG414" s="39"/>
      <c r="FH414" s="39"/>
      <c r="FI414" s="39"/>
      <c r="FJ414" s="39"/>
      <c r="FK414" s="39"/>
      <c r="FL414" s="39"/>
      <c r="FM414" s="39"/>
      <c r="FN414" s="39"/>
      <c r="FO414" s="39"/>
      <c r="FP414" s="39"/>
      <c r="FQ414" s="39"/>
      <c r="FR414" s="39"/>
      <c r="FS414" s="39"/>
      <c r="FT414" s="39"/>
      <c r="FU414" s="39"/>
      <c r="FV414" s="39"/>
      <c r="FW414" s="39"/>
      <c r="FX414" s="39"/>
      <c r="FY414" s="39"/>
      <c r="FZ414" s="39"/>
      <c r="GA414" s="39"/>
      <c r="GB414" s="39"/>
      <c r="GC414" s="39"/>
      <c r="GD414" s="39"/>
      <c r="GE414" s="39"/>
      <c r="GF414" s="39"/>
      <c r="GG414" s="39"/>
      <c r="GH414" s="39"/>
      <c r="GI414" s="39"/>
      <c r="GJ414" s="39"/>
      <c r="GK414" s="39"/>
      <c r="GL414" s="39"/>
      <c r="GM414" s="39"/>
      <c r="GN414" s="39"/>
      <c r="GO414" s="39"/>
      <c r="GP414" s="39"/>
    </row>
    <row r="415" spans="1:198">
      <c r="A415" s="192"/>
      <c r="B415" s="192"/>
      <c r="C415" s="192"/>
      <c r="D415" s="192"/>
      <c r="E415" s="192"/>
      <c r="F415" s="192"/>
      <c r="G415" s="192"/>
      <c r="H415" s="46"/>
      <c r="I415" s="53"/>
      <c r="J415" s="53"/>
      <c r="K415" s="207"/>
      <c r="L415" s="207"/>
      <c r="M415" s="207"/>
      <c r="N415" s="207"/>
      <c r="O415" s="207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  <c r="CY415" s="39"/>
      <c r="CZ415" s="39"/>
      <c r="DA415" s="39"/>
      <c r="DB415" s="39"/>
      <c r="DC415" s="39"/>
      <c r="DD415" s="39"/>
      <c r="DE415" s="39"/>
      <c r="DF415" s="39"/>
      <c r="DG415" s="39"/>
      <c r="DH415" s="39"/>
      <c r="DI415" s="39"/>
      <c r="DJ415" s="39"/>
      <c r="DK415" s="39"/>
      <c r="DL415" s="39"/>
      <c r="DM415" s="39"/>
      <c r="DN415" s="39"/>
      <c r="DO415" s="39"/>
      <c r="DP415" s="39"/>
      <c r="DQ415" s="39"/>
      <c r="DR415" s="39"/>
      <c r="DS415" s="39"/>
      <c r="DT415" s="39"/>
      <c r="DU415" s="39"/>
      <c r="DV415" s="39"/>
      <c r="DW415" s="39"/>
      <c r="DX415" s="39"/>
      <c r="DY415" s="39"/>
      <c r="DZ415" s="39"/>
      <c r="EA415" s="39"/>
      <c r="EB415" s="39"/>
      <c r="EC415" s="39"/>
      <c r="ED415" s="39"/>
      <c r="EE415" s="39"/>
      <c r="EF415" s="39"/>
      <c r="EG415" s="39"/>
      <c r="EH415" s="39"/>
      <c r="EI415" s="39"/>
      <c r="EJ415" s="39"/>
      <c r="EK415" s="39"/>
      <c r="EL415" s="39"/>
      <c r="EM415" s="39"/>
      <c r="EN415" s="39"/>
      <c r="EO415" s="39"/>
      <c r="EP415" s="39"/>
      <c r="EQ415" s="39"/>
      <c r="ER415" s="39"/>
      <c r="ES415" s="39"/>
      <c r="ET415" s="39"/>
      <c r="EU415" s="39"/>
      <c r="EV415" s="39"/>
      <c r="EW415" s="39"/>
      <c r="EX415" s="39"/>
      <c r="EY415" s="39"/>
      <c r="EZ415" s="39"/>
      <c r="FA415" s="39"/>
      <c r="FB415" s="39"/>
      <c r="FC415" s="39"/>
      <c r="FD415" s="39"/>
      <c r="FE415" s="39"/>
      <c r="FF415" s="39"/>
      <c r="FG415" s="39"/>
      <c r="FH415" s="39"/>
      <c r="FI415" s="39"/>
      <c r="FJ415" s="39"/>
      <c r="FK415" s="39"/>
      <c r="FL415" s="39"/>
      <c r="FM415" s="39"/>
      <c r="FN415" s="39"/>
      <c r="FO415" s="39"/>
      <c r="FP415" s="39"/>
      <c r="FQ415" s="39"/>
      <c r="FR415" s="39"/>
      <c r="FS415" s="39"/>
      <c r="FT415" s="39"/>
      <c r="FU415" s="39"/>
      <c r="FV415" s="39"/>
      <c r="FW415" s="39"/>
      <c r="FX415" s="39"/>
      <c r="FY415" s="39"/>
      <c r="FZ415" s="39"/>
      <c r="GA415" s="39"/>
      <c r="GB415" s="39"/>
      <c r="GC415" s="39"/>
      <c r="GD415" s="39"/>
      <c r="GE415" s="39"/>
      <c r="GF415" s="39"/>
      <c r="GG415" s="39"/>
      <c r="GH415" s="39"/>
      <c r="GI415" s="39"/>
      <c r="GJ415" s="39"/>
      <c r="GK415" s="39"/>
      <c r="GL415" s="39"/>
      <c r="GM415" s="39"/>
      <c r="GN415" s="39"/>
      <c r="GO415" s="39"/>
      <c r="GP415" s="39"/>
    </row>
    <row r="416" spans="1:198">
      <c r="A416" s="192"/>
      <c r="B416" s="192"/>
      <c r="C416" s="192"/>
      <c r="D416" s="192"/>
      <c r="E416" s="192"/>
      <c r="F416" s="192"/>
      <c r="G416" s="192"/>
      <c r="H416" s="46"/>
      <c r="I416" s="53"/>
      <c r="J416" s="53"/>
      <c r="K416" s="207"/>
      <c r="L416" s="207"/>
      <c r="M416" s="207"/>
      <c r="N416" s="207"/>
      <c r="O416" s="207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  <c r="CY416" s="39"/>
      <c r="CZ416" s="39"/>
      <c r="DA416" s="39"/>
      <c r="DB416" s="39"/>
      <c r="DC416" s="39"/>
      <c r="DD416" s="39"/>
      <c r="DE416" s="39"/>
      <c r="DF416" s="39"/>
      <c r="DG416" s="39"/>
      <c r="DH416" s="39"/>
      <c r="DI416" s="39"/>
      <c r="DJ416" s="39"/>
      <c r="DK416" s="39"/>
      <c r="DL416" s="39"/>
      <c r="DM416" s="39"/>
      <c r="DN416" s="39"/>
      <c r="DO416" s="39"/>
      <c r="DP416" s="39"/>
      <c r="DQ416" s="39"/>
      <c r="DR416" s="39"/>
      <c r="DS416" s="39"/>
      <c r="DT416" s="39"/>
      <c r="DU416" s="39"/>
      <c r="DV416" s="39"/>
      <c r="DW416" s="39"/>
      <c r="DX416" s="39"/>
      <c r="DY416" s="39"/>
      <c r="DZ416" s="39"/>
      <c r="EA416" s="39"/>
      <c r="EB416" s="39"/>
      <c r="EC416" s="39"/>
      <c r="ED416" s="39"/>
      <c r="EE416" s="39"/>
      <c r="EF416" s="39"/>
      <c r="EG416" s="39"/>
      <c r="EH416" s="39"/>
      <c r="EI416" s="39"/>
      <c r="EJ416" s="39"/>
      <c r="EK416" s="39"/>
      <c r="EL416" s="39"/>
      <c r="EM416" s="39"/>
      <c r="EN416" s="39"/>
      <c r="EO416" s="39"/>
      <c r="EP416" s="39"/>
      <c r="EQ416" s="39"/>
      <c r="ER416" s="39"/>
      <c r="ES416" s="39"/>
      <c r="ET416" s="39"/>
      <c r="EU416" s="39"/>
      <c r="EV416" s="39"/>
      <c r="EW416" s="39"/>
      <c r="EX416" s="39"/>
      <c r="EY416" s="39"/>
      <c r="EZ416" s="39"/>
      <c r="FA416" s="39"/>
      <c r="FB416" s="39"/>
      <c r="FC416" s="39"/>
      <c r="FD416" s="39"/>
      <c r="FE416" s="39"/>
      <c r="FF416" s="39"/>
      <c r="FG416" s="39"/>
      <c r="FH416" s="39"/>
      <c r="FI416" s="39"/>
      <c r="FJ416" s="39"/>
      <c r="FK416" s="39"/>
      <c r="FL416" s="39"/>
      <c r="FM416" s="39"/>
      <c r="FN416" s="39"/>
      <c r="FO416" s="39"/>
      <c r="FP416" s="39"/>
      <c r="FQ416" s="39"/>
      <c r="FR416" s="39"/>
      <c r="FS416" s="39"/>
      <c r="FT416" s="39"/>
      <c r="FU416" s="39"/>
      <c r="FV416" s="39"/>
      <c r="FW416" s="39"/>
      <c r="FX416" s="39"/>
      <c r="FY416" s="39"/>
      <c r="FZ416" s="39"/>
      <c r="GA416" s="39"/>
      <c r="GB416" s="39"/>
      <c r="GC416" s="39"/>
      <c r="GD416" s="39"/>
      <c r="GE416" s="39"/>
      <c r="GF416" s="39"/>
      <c r="GG416" s="39"/>
      <c r="GH416" s="39"/>
      <c r="GI416" s="39"/>
      <c r="GJ416" s="39"/>
      <c r="GK416" s="39"/>
      <c r="GL416" s="39"/>
      <c r="GM416" s="39"/>
      <c r="GN416" s="39"/>
      <c r="GO416" s="39"/>
      <c r="GP416" s="39"/>
    </row>
    <row r="417" spans="1:198">
      <c r="A417" s="192"/>
      <c r="B417" s="192"/>
      <c r="C417" s="192"/>
      <c r="D417" s="192"/>
      <c r="E417" s="192"/>
      <c r="F417" s="192"/>
      <c r="G417" s="192"/>
      <c r="H417" s="46"/>
      <c r="I417" s="53"/>
      <c r="J417" s="53"/>
      <c r="K417" s="207"/>
      <c r="L417" s="207"/>
      <c r="M417" s="207"/>
      <c r="N417" s="207"/>
      <c r="O417" s="207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  <c r="CY417" s="39"/>
      <c r="CZ417" s="39"/>
      <c r="DA417" s="39"/>
      <c r="DB417" s="39"/>
      <c r="DC417" s="39"/>
      <c r="DD417" s="39"/>
      <c r="DE417" s="39"/>
      <c r="DF417" s="39"/>
      <c r="DG417" s="39"/>
      <c r="DH417" s="39"/>
      <c r="DI417" s="39"/>
      <c r="DJ417" s="39"/>
      <c r="DK417" s="39"/>
      <c r="DL417" s="39"/>
      <c r="DM417" s="39"/>
      <c r="DN417" s="39"/>
      <c r="DO417" s="39"/>
      <c r="DP417" s="39"/>
      <c r="DQ417" s="39"/>
      <c r="DR417" s="39"/>
      <c r="DS417" s="39"/>
      <c r="DT417" s="39"/>
      <c r="DU417" s="39"/>
      <c r="DV417" s="39"/>
      <c r="DW417" s="39"/>
      <c r="DX417" s="39"/>
      <c r="DY417" s="39"/>
      <c r="DZ417" s="39"/>
      <c r="EA417" s="39"/>
      <c r="EB417" s="39"/>
      <c r="EC417" s="39"/>
      <c r="ED417" s="39"/>
      <c r="EE417" s="39"/>
      <c r="EF417" s="39"/>
      <c r="EG417" s="39"/>
      <c r="EH417" s="39"/>
      <c r="EI417" s="39"/>
      <c r="EJ417" s="39"/>
      <c r="EK417" s="39"/>
      <c r="EL417" s="39"/>
      <c r="EM417" s="39"/>
      <c r="EN417" s="39"/>
      <c r="EO417" s="39"/>
      <c r="EP417" s="39"/>
      <c r="EQ417" s="39"/>
      <c r="ER417" s="39"/>
      <c r="ES417" s="39"/>
      <c r="ET417" s="39"/>
      <c r="EU417" s="39"/>
      <c r="EV417" s="39"/>
      <c r="EW417" s="39"/>
      <c r="EX417" s="39"/>
      <c r="EY417" s="39"/>
      <c r="EZ417" s="39"/>
      <c r="FA417" s="39"/>
      <c r="FB417" s="39"/>
      <c r="FC417" s="39"/>
      <c r="FD417" s="39"/>
      <c r="FE417" s="39"/>
      <c r="FF417" s="39"/>
      <c r="FG417" s="39"/>
      <c r="FH417" s="39"/>
      <c r="FI417" s="39"/>
      <c r="FJ417" s="39"/>
      <c r="FK417" s="39"/>
      <c r="FL417" s="39"/>
      <c r="FM417" s="39"/>
      <c r="FN417" s="39"/>
      <c r="FO417" s="39"/>
      <c r="FP417" s="39"/>
      <c r="FQ417" s="39"/>
      <c r="FR417" s="39"/>
      <c r="FS417" s="39"/>
      <c r="FT417" s="39"/>
      <c r="FU417" s="39"/>
      <c r="FV417" s="39"/>
      <c r="FW417" s="39"/>
      <c r="FX417" s="39"/>
      <c r="FY417" s="39"/>
      <c r="FZ417" s="39"/>
      <c r="GA417" s="39"/>
      <c r="GB417" s="39"/>
      <c r="GC417" s="39"/>
      <c r="GD417" s="39"/>
      <c r="GE417" s="39"/>
      <c r="GF417" s="39"/>
      <c r="GG417" s="39"/>
      <c r="GH417" s="39"/>
      <c r="GI417" s="39"/>
      <c r="GJ417" s="39"/>
      <c r="GK417" s="39"/>
      <c r="GL417" s="39"/>
      <c r="GM417" s="39"/>
      <c r="GN417" s="39"/>
      <c r="GO417" s="39"/>
      <c r="GP417" s="39"/>
    </row>
    <row r="418" spans="1:198">
      <c r="A418" s="192"/>
      <c r="B418" s="192"/>
      <c r="C418" s="192"/>
      <c r="D418" s="192"/>
      <c r="E418" s="192"/>
      <c r="F418" s="192"/>
      <c r="G418" s="192"/>
      <c r="H418" s="46"/>
      <c r="I418" s="53"/>
      <c r="J418" s="53"/>
      <c r="K418" s="207"/>
      <c r="L418" s="207"/>
      <c r="M418" s="207"/>
      <c r="N418" s="207"/>
      <c r="O418" s="207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  <c r="CY418" s="39"/>
      <c r="CZ418" s="39"/>
      <c r="DA418" s="39"/>
      <c r="DB418" s="39"/>
      <c r="DC418" s="39"/>
      <c r="DD418" s="39"/>
      <c r="DE418" s="39"/>
      <c r="DF418" s="39"/>
      <c r="DG418" s="39"/>
      <c r="DH418" s="39"/>
      <c r="DI418" s="39"/>
      <c r="DJ418" s="39"/>
      <c r="DK418" s="39"/>
      <c r="DL418" s="39"/>
      <c r="DM418" s="39"/>
      <c r="DN418" s="39"/>
      <c r="DO418" s="39"/>
      <c r="DP418" s="39"/>
      <c r="DQ418" s="39"/>
      <c r="DR418" s="39"/>
      <c r="DS418" s="39"/>
      <c r="DT418" s="39"/>
      <c r="DU418" s="39"/>
      <c r="DV418" s="39"/>
      <c r="DW418" s="39"/>
      <c r="DX418" s="39"/>
      <c r="DY418" s="39"/>
      <c r="DZ418" s="39"/>
      <c r="EA418" s="39"/>
      <c r="EB418" s="39"/>
      <c r="EC418" s="39"/>
      <c r="ED418" s="39"/>
      <c r="EE418" s="39"/>
      <c r="EF418" s="39"/>
      <c r="EG418" s="39"/>
      <c r="EH418" s="39"/>
      <c r="EI418" s="39"/>
      <c r="EJ418" s="39"/>
      <c r="EK418" s="39"/>
      <c r="EL418" s="39"/>
      <c r="EM418" s="39"/>
      <c r="EN418" s="39"/>
      <c r="EO418" s="39"/>
      <c r="EP418" s="39"/>
      <c r="EQ418" s="39"/>
      <c r="ER418" s="39"/>
      <c r="ES418" s="39"/>
      <c r="ET418" s="39"/>
      <c r="EU418" s="39"/>
      <c r="EV418" s="39"/>
      <c r="EW418" s="39"/>
      <c r="EX418" s="39"/>
      <c r="EY418" s="39"/>
      <c r="EZ418" s="39"/>
      <c r="FA418" s="39"/>
      <c r="FB418" s="39"/>
      <c r="FC418" s="39"/>
      <c r="FD418" s="39"/>
      <c r="FE418" s="39"/>
      <c r="FF418" s="39"/>
      <c r="FG418" s="39"/>
      <c r="FH418" s="39"/>
      <c r="FI418" s="39"/>
      <c r="FJ418" s="39"/>
      <c r="FK418" s="39"/>
      <c r="FL418" s="39"/>
      <c r="FM418" s="39"/>
      <c r="FN418" s="39"/>
      <c r="FO418" s="39"/>
      <c r="FP418" s="39"/>
      <c r="FQ418" s="39"/>
      <c r="FR418" s="39"/>
      <c r="FS418" s="39"/>
      <c r="FT418" s="39"/>
      <c r="FU418" s="39"/>
      <c r="FV418" s="39"/>
      <c r="FW418" s="39"/>
      <c r="FX418" s="39"/>
      <c r="FY418" s="39"/>
      <c r="FZ418" s="39"/>
      <c r="GA418" s="39"/>
      <c r="GB418" s="39"/>
      <c r="GC418" s="39"/>
      <c r="GD418" s="39"/>
      <c r="GE418" s="39"/>
      <c r="GF418" s="39"/>
      <c r="GG418" s="39"/>
      <c r="GH418" s="39"/>
      <c r="GI418" s="39"/>
      <c r="GJ418" s="39"/>
      <c r="GK418" s="39"/>
      <c r="GL418" s="39"/>
      <c r="GM418" s="39"/>
      <c r="GN418" s="39"/>
      <c r="GO418" s="39"/>
      <c r="GP418" s="39"/>
    </row>
    <row r="419" spans="1:198">
      <c r="A419" s="192"/>
      <c r="B419" s="192"/>
      <c r="C419" s="192"/>
      <c r="D419" s="192"/>
      <c r="E419" s="192"/>
      <c r="F419" s="192"/>
      <c r="G419" s="192"/>
      <c r="H419" s="46"/>
      <c r="I419" s="53"/>
      <c r="J419" s="53"/>
      <c r="K419" s="207"/>
      <c r="L419" s="207"/>
      <c r="M419" s="207"/>
      <c r="N419" s="207"/>
      <c r="O419" s="207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  <c r="CY419" s="39"/>
      <c r="CZ419" s="39"/>
      <c r="DA419" s="39"/>
      <c r="DB419" s="39"/>
      <c r="DC419" s="39"/>
      <c r="DD419" s="39"/>
      <c r="DE419" s="39"/>
      <c r="DF419" s="39"/>
      <c r="DG419" s="39"/>
      <c r="DH419" s="39"/>
      <c r="DI419" s="39"/>
      <c r="DJ419" s="39"/>
      <c r="DK419" s="39"/>
      <c r="DL419" s="39"/>
      <c r="DM419" s="39"/>
      <c r="DN419" s="39"/>
      <c r="DO419" s="39"/>
      <c r="DP419" s="39"/>
      <c r="DQ419" s="39"/>
      <c r="DR419" s="39"/>
      <c r="DS419" s="39"/>
      <c r="DT419" s="39"/>
      <c r="DU419" s="39"/>
      <c r="DV419" s="39"/>
      <c r="DW419" s="39"/>
      <c r="DX419" s="39"/>
      <c r="DY419" s="39"/>
      <c r="DZ419" s="39"/>
      <c r="EA419" s="39"/>
      <c r="EB419" s="39"/>
      <c r="EC419" s="39"/>
      <c r="ED419" s="39"/>
      <c r="EE419" s="39"/>
      <c r="EF419" s="39"/>
      <c r="EG419" s="39"/>
      <c r="EH419" s="39"/>
      <c r="EI419" s="39"/>
      <c r="EJ419" s="39"/>
      <c r="EK419" s="39"/>
      <c r="EL419" s="39"/>
      <c r="EM419" s="39"/>
      <c r="EN419" s="39"/>
      <c r="EO419" s="39"/>
      <c r="EP419" s="39"/>
      <c r="EQ419" s="39"/>
      <c r="ER419" s="39"/>
      <c r="ES419" s="39"/>
      <c r="ET419" s="39"/>
      <c r="EU419" s="39"/>
      <c r="EV419" s="39"/>
      <c r="EW419" s="39"/>
      <c r="EX419" s="39"/>
      <c r="EY419" s="39"/>
      <c r="EZ419" s="39"/>
      <c r="FA419" s="39"/>
      <c r="FB419" s="39"/>
      <c r="FC419" s="39"/>
      <c r="FD419" s="39"/>
      <c r="FE419" s="39"/>
      <c r="FF419" s="39"/>
      <c r="FG419" s="39"/>
      <c r="FH419" s="39"/>
      <c r="FI419" s="39"/>
      <c r="FJ419" s="39"/>
      <c r="FK419" s="39"/>
      <c r="FL419" s="39"/>
      <c r="FM419" s="39"/>
      <c r="FN419" s="39"/>
      <c r="FO419" s="39"/>
      <c r="FP419" s="39"/>
      <c r="FQ419" s="39"/>
      <c r="FR419" s="39"/>
      <c r="FS419" s="39"/>
      <c r="FT419" s="39"/>
      <c r="FU419" s="39"/>
      <c r="FV419" s="39"/>
      <c r="FW419" s="39"/>
      <c r="FX419" s="39"/>
      <c r="FY419" s="39"/>
      <c r="FZ419" s="39"/>
      <c r="GA419" s="39"/>
      <c r="GB419" s="39"/>
      <c r="GC419" s="39"/>
      <c r="GD419" s="39"/>
      <c r="GE419" s="39"/>
      <c r="GF419" s="39"/>
      <c r="GG419" s="39"/>
      <c r="GH419" s="39"/>
      <c r="GI419" s="39"/>
      <c r="GJ419" s="39"/>
      <c r="GK419" s="39"/>
      <c r="GL419" s="39"/>
      <c r="GM419" s="39"/>
      <c r="GN419" s="39"/>
      <c r="GO419" s="39"/>
      <c r="GP419" s="39"/>
    </row>
    <row r="420" spans="1:198">
      <c r="A420" s="192"/>
      <c r="B420" s="192"/>
      <c r="C420" s="192"/>
      <c r="D420" s="192"/>
      <c r="E420" s="192"/>
      <c r="F420" s="192"/>
      <c r="G420" s="192"/>
      <c r="H420" s="46"/>
      <c r="I420" s="53"/>
      <c r="J420" s="53"/>
      <c r="K420" s="207"/>
      <c r="L420" s="207"/>
      <c r="M420" s="207"/>
      <c r="N420" s="207"/>
      <c r="O420" s="207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  <c r="CY420" s="39"/>
      <c r="CZ420" s="39"/>
      <c r="DA420" s="39"/>
      <c r="DB420" s="39"/>
      <c r="DC420" s="39"/>
      <c r="DD420" s="39"/>
      <c r="DE420" s="39"/>
      <c r="DF420" s="39"/>
      <c r="DG420" s="39"/>
      <c r="DH420" s="39"/>
      <c r="DI420" s="39"/>
      <c r="DJ420" s="39"/>
      <c r="DK420" s="39"/>
      <c r="DL420" s="39"/>
      <c r="DM420" s="39"/>
      <c r="DN420" s="39"/>
      <c r="DO420" s="39"/>
      <c r="DP420" s="39"/>
      <c r="DQ420" s="39"/>
      <c r="DR420" s="39"/>
      <c r="DS420" s="39"/>
      <c r="DT420" s="39"/>
      <c r="DU420" s="39"/>
      <c r="DV420" s="39"/>
      <c r="DW420" s="39"/>
      <c r="DX420" s="39"/>
      <c r="DY420" s="39"/>
      <c r="DZ420" s="39"/>
      <c r="EA420" s="39"/>
      <c r="EB420" s="39"/>
      <c r="EC420" s="39"/>
      <c r="ED420" s="39"/>
      <c r="EE420" s="39"/>
      <c r="EF420" s="39"/>
      <c r="EG420" s="39"/>
      <c r="EH420" s="39"/>
      <c r="EI420" s="39"/>
      <c r="EJ420" s="39"/>
      <c r="EK420" s="39"/>
      <c r="EL420" s="39"/>
      <c r="EM420" s="39"/>
      <c r="EN420" s="39"/>
      <c r="EO420" s="39"/>
      <c r="EP420" s="39"/>
      <c r="EQ420" s="39"/>
      <c r="ER420" s="39"/>
      <c r="ES420" s="39"/>
      <c r="ET420" s="39"/>
      <c r="EU420" s="39"/>
      <c r="EV420" s="39"/>
      <c r="EW420" s="39"/>
      <c r="EX420" s="39"/>
      <c r="EY420" s="39"/>
      <c r="EZ420" s="39"/>
      <c r="FA420" s="39"/>
      <c r="FB420" s="39"/>
      <c r="FC420" s="39"/>
      <c r="FD420" s="39"/>
      <c r="FE420" s="39"/>
      <c r="FF420" s="39"/>
      <c r="FG420" s="39"/>
      <c r="FH420" s="39"/>
      <c r="FI420" s="39"/>
      <c r="FJ420" s="39"/>
      <c r="FK420" s="39"/>
      <c r="FL420" s="39"/>
      <c r="FM420" s="39"/>
      <c r="FN420" s="39"/>
      <c r="FO420" s="39"/>
      <c r="FP420" s="39"/>
      <c r="FQ420" s="39"/>
      <c r="FR420" s="39"/>
      <c r="FS420" s="39"/>
      <c r="FT420" s="39"/>
      <c r="FU420" s="39"/>
      <c r="FV420" s="39"/>
      <c r="FW420" s="39"/>
      <c r="FX420" s="39"/>
      <c r="FY420" s="39"/>
      <c r="FZ420" s="39"/>
      <c r="GA420" s="39"/>
      <c r="GB420" s="39"/>
      <c r="GC420" s="39"/>
      <c r="GD420" s="39"/>
      <c r="GE420" s="39"/>
      <c r="GF420" s="39"/>
      <c r="GG420" s="39"/>
      <c r="GH420" s="39"/>
      <c r="GI420" s="39"/>
      <c r="GJ420" s="39"/>
      <c r="GK420" s="39"/>
      <c r="GL420" s="39"/>
      <c r="GM420" s="39"/>
      <c r="GN420" s="39"/>
      <c r="GO420" s="39"/>
      <c r="GP420" s="39"/>
    </row>
    <row r="421" spans="1:198">
      <c r="A421" s="192"/>
      <c r="B421" s="192"/>
      <c r="C421" s="192"/>
      <c r="D421" s="192"/>
      <c r="E421" s="192"/>
      <c r="F421" s="192"/>
      <c r="G421" s="192"/>
      <c r="H421" s="46"/>
      <c r="I421" s="53"/>
      <c r="J421" s="53"/>
      <c r="K421" s="207"/>
      <c r="L421" s="207"/>
      <c r="M421" s="207"/>
      <c r="N421" s="207"/>
      <c r="O421" s="207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  <c r="CY421" s="39"/>
      <c r="CZ421" s="39"/>
      <c r="DA421" s="39"/>
      <c r="DB421" s="39"/>
      <c r="DC421" s="39"/>
      <c r="DD421" s="39"/>
      <c r="DE421" s="39"/>
      <c r="DF421" s="39"/>
      <c r="DG421" s="39"/>
      <c r="DH421" s="39"/>
      <c r="DI421" s="39"/>
      <c r="DJ421" s="39"/>
      <c r="DK421" s="39"/>
      <c r="DL421" s="39"/>
      <c r="DM421" s="39"/>
      <c r="DN421" s="39"/>
      <c r="DO421" s="39"/>
      <c r="DP421" s="39"/>
      <c r="DQ421" s="39"/>
      <c r="DR421" s="39"/>
      <c r="DS421" s="39"/>
      <c r="DT421" s="39"/>
      <c r="DU421" s="39"/>
      <c r="DV421" s="39"/>
      <c r="DW421" s="39"/>
      <c r="DX421" s="39"/>
      <c r="DY421" s="39"/>
      <c r="DZ421" s="39"/>
      <c r="EA421" s="39"/>
      <c r="EB421" s="39"/>
      <c r="EC421" s="39"/>
      <c r="ED421" s="39"/>
      <c r="EE421" s="39"/>
      <c r="EF421" s="39"/>
      <c r="EG421" s="39"/>
      <c r="EH421" s="39"/>
      <c r="EI421" s="39"/>
      <c r="EJ421" s="39"/>
      <c r="EK421" s="39"/>
      <c r="EL421" s="39"/>
      <c r="EM421" s="39"/>
      <c r="EN421" s="39"/>
      <c r="EO421" s="39"/>
      <c r="EP421" s="39"/>
      <c r="EQ421" s="39"/>
      <c r="ER421" s="39"/>
      <c r="ES421" s="39"/>
      <c r="ET421" s="39"/>
      <c r="EU421" s="39"/>
      <c r="EV421" s="39"/>
      <c r="EW421" s="39"/>
      <c r="EX421" s="39"/>
      <c r="EY421" s="39"/>
      <c r="EZ421" s="39"/>
      <c r="FA421" s="39"/>
      <c r="FB421" s="39"/>
      <c r="FC421" s="39"/>
      <c r="FD421" s="39"/>
      <c r="FE421" s="39"/>
      <c r="FF421" s="39"/>
      <c r="FG421" s="39"/>
      <c r="FH421" s="39"/>
      <c r="FI421" s="39"/>
      <c r="FJ421" s="39"/>
      <c r="FK421" s="39"/>
      <c r="FL421" s="39"/>
      <c r="FM421" s="39"/>
      <c r="FN421" s="39"/>
      <c r="FO421" s="39"/>
      <c r="FP421" s="39"/>
      <c r="FQ421" s="39"/>
      <c r="FR421" s="39"/>
      <c r="FS421" s="39"/>
      <c r="FT421" s="39"/>
      <c r="FU421" s="39"/>
      <c r="FV421" s="39"/>
      <c r="FW421" s="39"/>
      <c r="FX421" s="39"/>
      <c r="FY421" s="39"/>
      <c r="FZ421" s="39"/>
      <c r="GA421" s="39"/>
      <c r="GB421" s="39"/>
      <c r="GC421" s="39"/>
      <c r="GD421" s="39"/>
      <c r="GE421" s="39"/>
      <c r="GF421" s="39"/>
      <c r="GG421" s="39"/>
      <c r="GH421" s="39"/>
      <c r="GI421" s="39"/>
      <c r="GJ421" s="39"/>
      <c r="GK421" s="39"/>
      <c r="GL421" s="39"/>
      <c r="GM421" s="39"/>
      <c r="GN421" s="39"/>
      <c r="GO421" s="39"/>
      <c r="GP421" s="39"/>
    </row>
    <row r="422" spans="1:198">
      <c r="A422" s="192"/>
      <c r="B422" s="192"/>
      <c r="C422" s="192"/>
      <c r="D422" s="192"/>
      <c r="E422" s="192"/>
      <c r="F422" s="192"/>
      <c r="G422" s="192"/>
      <c r="H422" s="46"/>
      <c r="I422" s="53"/>
      <c r="J422" s="53"/>
      <c r="K422" s="207"/>
      <c r="L422" s="207"/>
      <c r="M422" s="207"/>
      <c r="N422" s="207"/>
      <c r="O422" s="207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  <c r="CY422" s="39"/>
      <c r="CZ422" s="39"/>
      <c r="DA422" s="39"/>
      <c r="DB422" s="39"/>
      <c r="DC422" s="39"/>
      <c r="DD422" s="39"/>
      <c r="DE422" s="39"/>
      <c r="DF422" s="39"/>
      <c r="DG422" s="39"/>
      <c r="DH422" s="39"/>
      <c r="DI422" s="39"/>
      <c r="DJ422" s="39"/>
      <c r="DK422" s="39"/>
      <c r="DL422" s="39"/>
      <c r="DM422" s="39"/>
      <c r="DN422" s="39"/>
      <c r="DO422" s="39"/>
      <c r="DP422" s="39"/>
      <c r="DQ422" s="39"/>
      <c r="DR422" s="39"/>
      <c r="DS422" s="39"/>
      <c r="DT422" s="39"/>
      <c r="DU422" s="39"/>
      <c r="DV422" s="39"/>
      <c r="DW422" s="39"/>
      <c r="DX422" s="39"/>
      <c r="DY422" s="39"/>
      <c r="DZ422" s="39"/>
      <c r="EA422" s="39"/>
      <c r="EB422" s="39"/>
      <c r="EC422" s="39"/>
      <c r="ED422" s="39"/>
      <c r="EE422" s="39"/>
      <c r="EF422" s="39"/>
      <c r="EG422" s="39"/>
      <c r="EH422" s="39"/>
      <c r="EI422" s="39"/>
      <c r="EJ422" s="39"/>
      <c r="EK422" s="39"/>
      <c r="EL422" s="39"/>
      <c r="EM422" s="39"/>
      <c r="EN422" s="39"/>
      <c r="EO422" s="39"/>
      <c r="EP422" s="39"/>
      <c r="EQ422" s="39"/>
      <c r="ER422" s="39"/>
      <c r="ES422" s="39"/>
      <c r="ET422" s="39"/>
      <c r="EU422" s="39"/>
      <c r="EV422" s="39"/>
      <c r="EW422" s="39"/>
      <c r="EX422" s="39"/>
      <c r="EY422" s="39"/>
      <c r="EZ422" s="39"/>
      <c r="FA422" s="39"/>
      <c r="FB422" s="39"/>
      <c r="FC422" s="39"/>
      <c r="FD422" s="39"/>
      <c r="FE422" s="39"/>
      <c r="FF422" s="39"/>
      <c r="FG422" s="39"/>
      <c r="FH422" s="39"/>
      <c r="FI422" s="39"/>
      <c r="FJ422" s="39"/>
      <c r="FK422" s="39"/>
      <c r="FL422" s="39"/>
      <c r="FM422" s="39"/>
      <c r="FN422" s="39"/>
      <c r="FO422" s="39"/>
      <c r="FP422" s="39"/>
      <c r="FQ422" s="39"/>
      <c r="FR422" s="39"/>
      <c r="FS422" s="39"/>
      <c r="FT422" s="39"/>
      <c r="FU422" s="39"/>
      <c r="FV422" s="39"/>
      <c r="FW422" s="39"/>
      <c r="FX422" s="39"/>
      <c r="FY422" s="39"/>
      <c r="FZ422" s="39"/>
      <c r="GA422" s="39"/>
      <c r="GB422" s="39"/>
      <c r="GC422" s="39"/>
      <c r="GD422" s="39"/>
      <c r="GE422" s="39"/>
      <c r="GF422" s="39"/>
      <c r="GG422" s="39"/>
      <c r="GH422" s="39"/>
      <c r="GI422" s="39"/>
      <c r="GJ422" s="39"/>
      <c r="GK422" s="39"/>
      <c r="GL422" s="39"/>
      <c r="GM422" s="39"/>
      <c r="GN422" s="39"/>
      <c r="GO422" s="39"/>
      <c r="GP422" s="39"/>
    </row>
    <row r="423" spans="1:198">
      <c r="A423" s="192"/>
      <c r="B423" s="192"/>
      <c r="C423" s="192"/>
      <c r="D423" s="192"/>
      <c r="E423" s="192"/>
      <c r="F423" s="192"/>
      <c r="G423" s="192"/>
      <c r="H423" s="46"/>
      <c r="I423" s="53"/>
      <c r="J423" s="53"/>
      <c r="K423" s="207"/>
      <c r="L423" s="207"/>
      <c r="M423" s="207"/>
      <c r="N423" s="207"/>
      <c r="O423" s="207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  <c r="CY423" s="39"/>
      <c r="CZ423" s="39"/>
      <c r="DA423" s="39"/>
      <c r="DB423" s="39"/>
      <c r="DC423" s="39"/>
      <c r="DD423" s="39"/>
      <c r="DE423" s="39"/>
      <c r="DF423" s="39"/>
      <c r="DG423" s="39"/>
      <c r="DH423" s="39"/>
      <c r="DI423" s="39"/>
      <c r="DJ423" s="39"/>
      <c r="DK423" s="39"/>
      <c r="DL423" s="39"/>
      <c r="DM423" s="39"/>
      <c r="DN423" s="39"/>
      <c r="DO423" s="39"/>
      <c r="DP423" s="39"/>
      <c r="DQ423" s="39"/>
      <c r="DR423" s="39"/>
      <c r="DS423" s="39"/>
      <c r="DT423" s="39"/>
      <c r="DU423" s="39"/>
      <c r="DV423" s="39"/>
      <c r="DW423" s="39"/>
      <c r="DX423" s="39"/>
      <c r="DY423" s="39"/>
      <c r="DZ423" s="39"/>
      <c r="EA423" s="39"/>
      <c r="EB423" s="39"/>
      <c r="EC423" s="39"/>
      <c r="ED423" s="39"/>
      <c r="EE423" s="39"/>
      <c r="EF423" s="39"/>
      <c r="EG423" s="39"/>
      <c r="EH423" s="39"/>
      <c r="EI423" s="39"/>
      <c r="EJ423" s="39"/>
      <c r="EK423" s="39"/>
      <c r="EL423" s="39"/>
      <c r="EM423" s="39"/>
      <c r="EN423" s="39"/>
      <c r="EO423" s="39"/>
      <c r="EP423" s="39"/>
      <c r="EQ423" s="39"/>
      <c r="ER423" s="39"/>
      <c r="ES423" s="39"/>
      <c r="ET423" s="39"/>
      <c r="EU423" s="39"/>
      <c r="EV423" s="39"/>
      <c r="EW423" s="39"/>
      <c r="EX423" s="39"/>
      <c r="EY423" s="39"/>
      <c r="EZ423" s="39"/>
      <c r="FA423" s="39"/>
      <c r="FB423" s="39"/>
      <c r="FC423" s="39"/>
      <c r="FD423" s="39"/>
      <c r="FE423" s="39"/>
      <c r="FF423" s="39"/>
      <c r="FG423" s="39"/>
      <c r="FH423" s="39"/>
      <c r="FI423" s="39"/>
      <c r="FJ423" s="39"/>
      <c r="FK423" s="39"/>
      <c r="FL423" s="39"/>
      <c r="FM423" s="39"/>
      <c r="FN423" s="39"/>
      <c r="FO423" s="39"/>
      <c r="FP423" s="39"/>
      <c r="FQ423" s="39"/>
      <c r="FR423" s="39"/>
      <c r="FS423" s="39"/>
      <c r="FT423" s="39"/>
      <c r="FU423" s="39"/>
      <c r="FV423" s="39"/>
      <c r="FW423" s="39"/>
      <c r="FX423" s="39"/>
      <c r="FY423" s="39"/>
      <c r="FZ423" s="39"/>
      <c r="GA423" s="39"/>
      <c r="GB423" s="39"/>
      <c r="GC423" s="39"/>
      <c r="GD423" s="39"/>
      <c r="GE423" s="39"/>
      <c r="GF423" s="39"/>
      <c r="GG423" s="39"/>
      <c r="GH423" s="39"/>
      <c r="GI423" s="39"/>
      <c r="GJ423" s="39"/>
      <c r="GK423" s="39"/>
      <c r="GL423" s="39"/>
      <c r="GM423" s="39"/>
      <c r="GN423" s="39"/>
      <c r="GO423" s="39"/>
      <c r="GP423" s="39"/>
    </row>
    <row r="424" spans="1:198">
      <c r="A424" s="192"/>
      <c r="B424" s="192"/>
      <c r="C424" s="192"/>
      <c r="D424" s="192"/>
      <c r="E424" s="192"/>
      <c r="F424" s="192"/>
      <c r="G424" s="192"/>
      <c r="H424" s="46"/>
      <c r="I424" s="53"/>
      <c r="J424" s="53"/>
      <c r="K424" s="207"/>
      <c r="L424" s="207"/>
      <c r="M424" s="207"/>
      <c r="N424" s="207"/>
      <c r="O424" s="207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  <c r="CY424" s="39"/>
      <c r="CZ424" s="39"/>
      <c r="DA424" s="39"/>
      <c r="DB424" s="39"/>
      <c r="DC424" s="39"/>
      <c r="DD424" s="39"/>
      <c r="DE424" s="39"/>
      <c r="DF424" s="39"/>
      <c r="DG424" s="39"/>
      <c r="DH424" s="39"/>
      <c r="DI424" s="39"/>
      <c r="DJ424" s="39"/>
      <c r="DK424" s="39"/>
      <c r="DL424" s="39"/>
      <c r="DM424" s="39"/>
      <c r="DN424" s="39"/>
      <c r="DO424" s="39"/>
      <c r="DP424" s="39"/>
      <c r="DQ424" s="39"/>
      <c r="DR424" s="39"/>
      <c r="DS424" s="39"/>
      <c r="DT424" s="39"/>
      <c r="DU424" s="39"/>
      <c r="DV424" s="39"/>
      <c r="DW424" s="39"/>
      <c r="DX424" s="39"/>
      <c r="DY424" s="39"/>
      <c r="DZ424" s="39"/>
      <c r="EA424" s="39"/>
      <c r="EB424" s="39"/>
      <c r="EC424" s="39"/>
      <c r="ED424" s="39"/>
      <c r="EE424" s="39"/>
      <c r="EF424" s="39"/>
      <c r="EG424" s="39"/>
      <c r="EH424" s="39"/>
      <c r="EI424" s="39"/>
      <c r="EJ424" s="39"/>
      <c r="EK424" s="39"/>
      <c r="EL424" s="39"/>
      <c r="EM424" s="39"/>
      <c r="EN424" s="39"/>
      <c r="EO424" s="39"/>
      <c r="EP424" s="39"/>
      <c r="EQ424" s="39"/>
      <c r="ER424" s="39"/>
      <c r="ES424" s="39"/>
      <c r="ET424" s="39"/>
      <c r="EU424" s="39"/>
      <c r="EV424" s="39"/>
      <c r="EW424" s="39"/>
      <c r="EX424" s="39"/>
      <c r="EY424" s="39"/>
      <c r="EZ424" s="39"/>
      <c r="FA424" s="39"/>
      <c r="FB424" s="39"/>
      <c r="FC424" s="39"/>
      <c r="FD424" s="39"/>
      <c r="FE424" s="39"/>
      <c r="FF424" s="39"/>
      <c r="FG424" s="39"/>
      <c r="FH424" s="39"/>
      <c r="FI424" s="39"/>
      <c r="FJ424" s="39"/>
      <c r="FK424" s="39"/>
      <c r="FL424" s="39"/>
      <c r="FM424" s="39"/>
      <c r="FN424" s="39"/>
      <c r="FO424" s="39"/>
      <c r="FP424" s="39"/>
      <c r="FQ424" s="39"/>
      <c r="FR424" s="39"/>
      <c r="FS424" s="39"/>
      <c r="FT424" s="39"/>
      <c r="FU424" s="39"/>
      <c r="FV424" s="39"/>
      <c r="FW424" s="39"/>
      <c r="FX424" s="39"/>
      <c r="FY424" s="39"/>
      <c r="FZ424" s="39"/>
      <c r="GA424" s="39"/>
      <c r="GB424" s="39"/>
      <c r="GC424" s="39"/>
      <c r="GD424" s="39"/>
      <c r="GE424" s="39"/>
      <c r="GF424" s="39"/>
      <c r="GG424" s="39"/>
      <c r="GH424" s="39"/>
      <c r="GI424" s="39"/>
      <c r="GJ424" s="39"/>
      <c r="GK424" s="39"/>
      <c r="GL424" s="39"/>
      <c r="GM424" s="39"/>
      <c r="GN424" s="39"/>
      <c r="GO424" s="39"/>
      <c r="GP424" s="39"/>
    </row>
    <row r="425" spans="1:198">
      <c r="A425" s="192"/>
      <c r="B425" s="192"/>
      <c r="C425" s="192"/>
      <c r="D425" s="192"/>
      <c r="E425" s="192"/>
      <c r="F425" s="192"/>
      <c r="G425" s="192"/>
      <c r="H425" s="46"/>
      <c r="I425" s="53"/>
      <c r="J425" s="53"/>
      <c r="K425" s="207"/>
      <c r="L425" s="207"/>
      <c r="M425" s="207"/>
      <c r="N425" s="207"/>
      <c r="O425" s="207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  <c r="CY425" s="39"/>
      <c r="CZ425" s="39"/>
      <c r="DA425" s="39"/>
      <c r="DB425" s="39"/>
      <c r="DC425" s="39"/>
      <c r="DD425" s="39"/>
      <c r="DE425" s="39"/>
      <c r="DF425" s="39"/>
      <c r="DG425" s="39"/>
      <c r="DH425" s="39"/>
      <c r="DI425" s="39"/>
      <c r="DJ425" s="39"/>
      <c r="DK425" s="39"/>
      <c r="DL425" s="39"/>
      <c r="DM425" s="39"/>
      <c r="DN425" s="39"/>
      <c r="DO425" s="39"/>
      <c r="DP425" s="39"/>
      <c r="DQ425" s="39"/>
      <c r="DR425" s="39"/>
      <c r="DS425" s="39"/>
      <c r="DT425" s="39"/>
      <c r="DU425" s="39"/>
      <c r="DV425" s="39"/>
      <c r="DW425" s="39"/>
      <c r="DX425" s="39"/>
      <c r="DY425" s="39"/>
      <c r="DZ425" s="39"/>
      <c r="EA425" s="39"/>
      <c r="EB425" s="39"/>
      <c r="EC425" s="39"/>
      <c r="ED425" s="39"/>
      <c r="EE425" s="39"/>
      <c r="EF425" s="39"/>
      <c r="EG425" s="39"/>
      <c r="EH425" s="39"/>
      <c r="EI425" s="39"/>
      <c r="EJ425" s="39"/>
      <c r="EK425" s="39"/>
      <c r="EL425" s="39"/>
      <c r="EM425" s="39"/>
      <c r="EN425" s="39"/>
      <c r="EO425" s="39"/>
      <c r="EP425" s="39"/>
      <c r="EQ425" s="39"/>
      <c r="ER425" s="39"/>
      <c r="ES425" s="39"/>
      <c r="ET425" s="39"/>
      <c r="EU425" s="39"/>
      <c r="EV425" s="39"/>
      <c r="EW425" s="39"/>
      <c r="EX425" s="39"/>
      <c r="EY425" s="39"/>
      <c r="EZ425" s="39"/>
      <c r="FA425" s="39"/>
      <c r="FB425" s="39"/>
      <c r="FC425" s="39"/>
      <c r="FD425" s="39"/>
      <c r="FE425" s="39"/>
      <c r="FF425" s="39"/>
      <c r="FG425" s="39"/>
      <c r="FH425" s="39"/>
      <c r="FI425" s="39"/>
      <c r="FJ425" s="39"/>
      <c r="FK425" s="39"/>
      <c r="FL425" s="39"/>
      <c r="FM425" s="39"/>
      <c r="FN425" s="39"/>
      <c r="FO425" s="39"/>
      <c r="FP425" s="39"/>
      <c r="FQ425" s="39"/>
      <c r="FR425" s="39"/>
      <c r="FS425" s="39"/>
      <c r="FT425" s="39"/>
      <c r="FU425" s="39"/>
      <c r="FV425" s="39"/>
      <c r="FW425" s="39"/>
      <c r="FX425" s="39"/>
      <c r="FY425" s="39"/>
      <c r="FZ425" s="39"/>
      <c r="GA425" s="39"/>
      <c r="GB425" s="39"/>
      <c r="GC425" s="39"/>
      <c r="GD425" s="39"/>
      <c r="GE425" s="39"/>
      <c r="GF425" s="39"/>
      <c r="GG425" s="39"/>
      <c r="GH425" s="39"/>
      <c r="GI425" s="39"/>
      <c r="GJ425" s="39"/>
      <c r="GK425" s="39"/>
      <c r="GL425" s="39"/>
      <c r="GM425" s="39"/>
      <c r="GN425" s="39"/>
      <c r="GO425" s="39"/>
      <c r="GP425" s="39"/>
    </row>
    <row r="426" spans="1:198">
      <c r="A426" s="192"/>
      <c r="B426" s="192"/>
      <c r="C426" s="192"/>
      <c r="D426" s="192"/>
      <c r="E426" s="192"/>
      <c r="F426" s="192"/>
      <c r="G426" s="192"/>
      <c r="H426" s="46"/>
      <c r="I426" s="53"/>
      <c r="J426" s="53"/>
      <c r="K426" s="207"/>
      <c r="L426" s="207"/>
      <c r="M426" s="207"/>
      <c r="N426" s="207"/>
      <c r="O426" s="207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  <c r="CY426" s="39"/>
      <c r="CZ426" s="39"/>
      <c r="DA426" s="39"/>
      <c r="DB426" s="39"/>
      <c r="DC426" s="39"/>
      <c r="DD426" s="39"/>
      <c r="DE426" s="39"/>
      <c r="DF426" s="39"/>
      <c r="DG426" s="39"/>
      <c r="DH426" s="39"/>
      <c r="DI426" s="39"/>
      <c r="DJ426" s="39"/>
      <c r="DK426" s="39"/>
      <c r="DL426" s="39"/>
      <c r="DM426" s="39"/>
      <c r="DN426" s="39"/>
      <c r="DO426" s="39"/>
      <c r="DP426" s="39"/>
      <c r="DQ426" s="39"/>
      <c r="DR426" s="39"/>
      <c r="DS426" s="39"/>
      <c r="DT426" s="39"/>
      <c r="DU426" s="39"/>
      <c r="DV426" s="39"/>
      <c r="DW426" s="39"/>
      <c r="DX426" s="39"/>
      <c r="DY426" s="39"/>
      <c r="DZ426" s="39"/>
      <c r="EA426" s="39"/>
      <c r="EB426" s="39"/>
      <c r="EC426" s="39"/>
      <c r="ED426" s="39"/>
      <c r="EE426" s="39"/>
      <c r="EF426" s="39"/>
      <c r="EG426" s="39"/>
      <c r="EH426" s="39"/>
      <c r="EI426" s="39"/>
      <c r="EJ426" s="39"/>
      <c r="EK426" s="39"/>
      <c r="EL426" s="39"/>
      <c r="EM426" s="39"/>
      <c r="EN426" s="39"/>
      <c r="EO426" s="39"/>
      <c r="EP426" s="39"/>
      <c r="EQ426" s="39"/>
      <c r="ER426" s="39"/>
      <c r="ES426" s="39"/>
      <c r="ET426" s="39"/>
      <c r="EU426" s="39"/>
      <c r="EV426" s="39"/>
      <c r="EW426" s="39"/>
      <c r="EX426" s="39"/>
      <c r="EY426" s="39"/>
      <c r="EZ426" s="39"/>
      <c r="FA426" s="39"/>
      <c r="FB426" s="39"/>
      <c r="FC426" s="39"/>
      <c r="FD426" s="39"/>
      <c r="FE426" s="39"/>
      <c r="FF426" s="39"/>
      <c r="FG426" s="39"/>
      <c r="FH426" s="39"/>
      <c r="FI426" s="39"/>
      <c r="FJ426" s="39"/>
      <c r="FK426" s="39"/>
      <c r="FL426" s="39"/>
      <c r="FM426" s="39"/>
      <c r="FN426" s="39"/>
      <c r="FO426" s="39"/>
      <c r="FP426" s="39"/>
      <c r="FQ426" s="39"/>
      <c r="FR426" s="39"/>
      <c r="FS426" s="39"/>
      <c r="FT426" s="39"/>
      <c r="FU426" s="39"/>
      <c r="FV426" s="39"/>
      <c r="FW426" s="39"/>
      <c r="FX426" s="39"/>
      <c r="FY426" s="39"/>
      <c r="FZ426" s="39"/>
      <c r="GA426" s="39"/>
      <c r="GB426" s="39"/>
      <c r="GC426" s="39"/>
      <c r="GD426" s="39"/>
      <c r="GE426" s="39"/>
      <c r="GF426" s="39"/>
      <c r="GG426" s="39"/>
      <c r="GH426" s="39"/>
      <c r="GI426" s="39"/>
      <c r="GJ426" s="39"/>
      <c r="GK426" s="39"/>
      <c r="GL426" s="39"/>
      <c r="GM426" s="39"/>
      <c r="GN426" s="39"/>
      <c r="GO426" s="39"/>
      <c r="GP426" s="39"/>
    </row>
    <row r="427" spans="1:198">
      <c r="A427" s="192"/>
      <c r="B427" s="192"/>
      <c r="C427" s="192"/>
      <c r="D427" s="192"/>
      <c r="E427" s="192"/>
      <c r="F427" s="192"/>
      <c r="G427" s="192"/>
      <c r="H427" s="46"/>
      <c r="I427" s="53"/>
      <c r="J427" s="53"/>
      <c r="K427" s="207"/>
      <c r="L427" s="207"/>
      <c r="M427" s="207"/>
      <c r="N427" s="207"/>
      <c r="O427" s="207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  <c r="CY427" s="39"/>
      <c r="CZ427" s="39"/>
      <c r="DA427" s="39"/>
      <c r="DB427" s="39"/>
      <c r="DC427" s="39"/>
      <c r="DD427" s="39"/>
      <c r="DE427" s="39"/>
      <c r="DF427" s="39"/>
      <c r="DG427" s="39"/>
      <c r="DH427" s="39"/>
      <c r="DI427" s="39"/>
      <c r="DJ427" s="39"/>
      <c r="DK427" s="39"/>
      <c r="DL427" s="39"/>
      <c r="DM427" s="39"/>
      <c r="DN427" s="39"/>
      <c r="DO427" s="39"/>
      <c r="DP427" s="39"/>
      <c r="DQ427" s="39"/>
      <c r="DR427" s="39"/>
      <c r="DS427" s="39"/>
      <c r="DT427" s="39"/>
      <c r="DU427" s="39"/>
      <c r="DV427" s="39"/>
      <c r="DW427" s="39"/>
      <c r="DX427" s="39"/>
      <c r="DY427" s="39"/>
      <c r="DZ427" s="39"/>
      <c r="EA427" s="39"/>
      <c r="EB427" s="39"/>
      <c r="EC427" s="39"/>
      <c r="ED427" s="39"/>
      <c r="EE427" s="39"/>
      <c r="EF427" s="39"/>
      <c r="EG427" s="39"/>
      <c r="EH427" s="39"/>
      <c r="EI427" s="39"/>
      <c r="EJ427" s="39"/>
      <c r="EK427" s="39"/>
      <c r="EL427" s="39"/>
      <c r="EM427" s="39"/>
      <c r="EN427" s="39"/>
      <c r="EO427" s="39"/>
      <c r="EP427" s="39"/>
      <c r="EQ427" s="39"/>
      <c r="ER427" s="39"/>
      <c r="ES427" s="39"/>
      <c r="ET427" s="39"/>
      <c r="EU427" s="39"/>
      <c r="EV427" s="39"/>
      <c r="EW427" s="39"/>
      <c r="EX427" s="39"/>
      <c r="EY427" s="39"/>
      <c r="EZ427" s="39"/>
      <c r="FA427" s="39"/>
      <c r="FB427" s="39"/>
      <c r="FC427" s="39"/>
      <c r="FD427" s="39"/>
      <c r="FE427" s="39"/>
      <c r="FF427" s="39"/>
      <c r="FG427" s="39"/>
      <c r="FH427" s="39"/>
      <c r="FI427" s="39"/>
      <c r="FJ427" s="39"/>
      <c r="FK427" s="39"/>
      <c r="FL427" s="39"/>
      <c r="FM427" s="39"/>
      <c r="FN427" s="39"/>
      <c r="FO427" s="39"/>
      <c r="FP427" s="39"/>
      <c r="FQ427" s="39"/>
      <c r="FR427" s="39"/>
      <c r="FS427" s="39"/>
      <c r="FT427" s="39"/>
      <c r="FU427" s="39"/>
      <c r="FV427" s="39"/>
      <c r="FW427" s="39"/>
      <c r="FX427" s="39"/>
      <c r="FY427" s="39"/>
      <c r="FZ427" s="39"/>
      <c r="GA427" s="39"/>
      <c r="GB427" s="39"/>
      <c r="GC427" s="39"/>
      <c r="GD427" s="39"/>
      <c r="GE427" s="39"/>
      <c r="GF427" s="39"/>
      <c r="GG427" s="39"/>
      <c r="GH427" s="39"/>
      <c r="GI427" s="39"/>
      <c r="GJ427" s="39"/>
      <c r="GK427" s="39"/>
      <c r="GL427" s="39"/>
      <c r="GM427" s="39"/>
      <c r="GN427" s="39"/>
      <c r="GO427" s="39"/>
      <c r="GP427" s="39"/>
    </row>
    <row r="428" spans="1:198">
      <c r="A428" s="192"/>
      <c r="B428" s="192"/>
      <c r="C428" s="192"/>
      <c r="D428" s="192"/>
      <c r="E428" s="192"/>
      <c r="F428" s="192"/>
      <c r="G428" s="192"/>
      <c r="H428" s="46"/>
      <c r="I428" s="53"/>
      <c r="J428" s="53"/>
      <c r="K428" s="207"/>
      <c r="L428" s="207"/>
      <c r="M428" s="207"/>
      <c r="N428" s="207"/>
      <c r="O428" s="207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  <c r="CY428" s="39"/>
      <c r="CZ428" s="39"/>
      <c r="DA428" s="39"/>
      <c r="DB428" s="39"/>
      <c r="DC428" s="39"/>
      <c r="DD428" s="39"/>
      <c r="DE428" s="39"/>
      <c r="DF428" s="39"/>
      <c r="DG428" s="39"/>
      <c r="DH428" s="39"/>
      <c r="DI428" s="39"/>
      <c r="DJ428" s="39"/>
      <c r="DK428" s="39"/>
      <c r="DL428" s="39"/>
      <c r="DM428" s="39"/>
      <c r="DN428" s="39"/>
      <c r="DO428" s="39"/>
      <c r="DP428" s="39"/>
      <c r="DQ428" s="39"/>
      <c r="DR428" s="39"/>
      <c r="DS428" s="39"/>
      <c r="DT428" s="39"/>
      <c r="DU428" s="39"/>
      <c r="DV428" s="39"/>
      <c r="DW428" s="39"/>
      <c r="DX428" s="39"/>
      <c r="DY428" s="39"/>
      <c r="DZ428" s="39"/>
      <c r="EA428" s="39"/>
      <c r="EB428" s="39"/>
      <c r="EC428" s="39"/>
      <c r="ED428" s="39"/>
      <c r="EE428" s="39"/>
      <c r="EF428" s="39"/>
      <c r="EG428" s="39"/>
      <c r="EH428" s="39"/>
      <c r="EI428" s="39"/>
      <c r="EJ428" s="39"/>
      <c r="EK428" s="39"/>
      <c r="EL428" s="39"/>
      <c r="EM428" s="39"/>
      <c r="EN428" s="39"/>
      <c r="EO428" s="39"/>
      <c r="EP428" s="39"/>
      <c r="EQ428" s="39"/>
      <c r="ER428" s="39"/>
      <c r="ES428" s="39"/>
      <c r="ET428" s="39"/>
      <c r="EU428" s="39"/>
      <c r="EV428" s="39"/>
      <c r="EW428" s="39"/>
      <c r="EX428" s="39"/>
      <c r="EY428" s="39"/>
      <c r="EZ428" s="39"/>
      <c r="FA428" s="39"/>
      <c r="FB428" s="39"/>
      <c r="FC428" s="39"/>
      <c r="FD428" s="39"/>
      <c r="FE428" s="39"/>
      <c r="FF428" s="39"/>
      <c r="FG428" s="39"/>
      <c r="FH428" s="39"/>
      <c r="FI428" s="39"/>
      <c r="FJ428" s="39"/>
      <c r="FK428" s="39"/>
      <c r="FL428" s="39"/>
      <c r="FM428" s="39"/>
      <c r="FN428" s="39"/>
      <c r="FO428" s="39"/>
      <c r="FP428" s="39"/>
      <c r="FQ428" s="39"/>
      <c r="FR428" s="39"/>
      <c r="FS428" s="39"/>
      <c r="FT428" s="39"/>
      <c r="FU428" s="39"/>
      <c r="FV428" s="39"/>
      <c r="FW428" s="39"/>
      <c r="FX428" s="39"/>
      <c r="FY428" s="39"/>
      <c r="FZ428" s="39"/>
      <c r="GA428" s="39"/>
      <c r="GB428" s="39"/>
      <c r="GC428" s="39"/>
      <c r="GD428" s="39"/>
      <c r="GE428" s="39"/>
      <c r="GF428" s="39"/>
      <c r="GG428" s="39"/>
      <c r="GH428" s="39"/>
      <c r="GI428" s="39"/>
      <c r="GJ428" s="39"/>
      <c r="GK428" s="39"/>
      <c r="GL428" s="39"/>
      <c r="GM428" s="39"/>
      <c r="GN428" s="39"/>
      <c r="GO428" s="39"/>
      <c r="GP428" s="39"/>
    </row>
    <row r="429" spans="1:198">
      <c r="A429" s="192"/>
      <c r="B429" s="192"/>
      <c r="C429" s="192"/>
      <c r="D429" s="192"/>
      <c r="E429" s="192"/>
      <c r="F429" s="192"/>
      <c r="G429" s="192"/>
      <c r="H429" s="46"/>
      <c r="I429" s="53"/>
      <c r="J429" s="53"/>
      <c r="K429" s="207"/>
      <c r="L429" s="207"/>
      <c r="M429" s="207"/>
      <c r="N429" s="207"/>
      <c r="O429" s="207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  <c r="CY429" s="39"/>
      <c r="CZ429" s="39"/>
      <c r="DA429" s="39"/>
      <c r="DB429" s="39"/>
      <c r="DC429" s="39"/>
      <c r="DD429" s="39"/>
      <c r="DE429" s="39"/>
      <c r="DF429" s="39"/>
      <c r="DG429" s="39"/>
      <c r="DH429" s="39"/>
      <c r="DI429" s="39"/>
      <c r="DJ429" s="39"/>
      <c r="DK429" s="39"/>
      <c r="DL429" s="39"/>
      <c r="DM429" s="39"/>
      <c r="DN429" s="39"/>
      <c r="DO429" s="39"/>
      <c r="DP429" s="39"/>
      <c r="DQ429" s="39"/>
      <c r="DR429" s="39"/>
      <c r="DS429" s="39"/>
      <c r="DT429" s="39"/>
      <c r="DU429" s="39"/>
      <c r="DV429" s="39"/>
      <c r="DW429" s="39"/>
      <c r="DX429" s="39"/>
      <c r="DY429" s="39"/>
      <c r="DZ429" s="39"/>
      <c r="EA429" s="39"/>
      <c r="EB429" s="39"/>
      <c r="EC429" s="39"/>
      <c r="ED429" s="39"/>
      <c r="EE429" s="39"/>
      <c r="EF429" s="39"/>
      <c r="EG429" s="39"/>
      <c r="EH429" s="39"/>
      <c r="EI429" s="39"/>
      <c r="EJ429" s="39"/>
      <c r="EK429" s="39"/>
      <c r="EL429" s="39"/>
      <c r="EM429" s="39"/>
      <c r="EN429" s="39"/>
      <c r="EO429" s="39"/>
      <c r="EP429" s="39"/>
      <c r="EQ429" s="39"/>
      <c r="ER429" s="39"/>
      <c r="ES429" s="39"/>
      <c r="ET429" s="39"/>
      <c r="EU429" s="39"/>
      <c r="EV429" s="39"/>
      <c r="EW429" s="39"/>
      <c r="EX429" s="39"/>
      <c r="EY429" s="39"/>
      <c r="EZ429" s="39"/>
      <c r="FA429" s="39"/>
      <c r="FB429" s="39"/>
      <c r="FC429" s="39"/>
      <c r="FD429" s="39"/>
      <c r="FE429" s="39"/>
      <c r="FF429" s="39"/>
      <c r="FG429" s="39"/>
      <c r="FH429" s="39"/>
      <c r="FI429" s="39"/>
      <c r="FJ429" s="39"/>
      <c r="FK429" s="39"/>
      <c r="FL429" s="39"/>
      <c r="FM429" s="39"/>
      <c r="FN429" s="39"/>
      <c r="FO429" s="39"/>
      <c r="FP429" s="39"/>
      <c r="FQ429" s="39"/>
      <c r="FR429" s="39"/>
      <c r="FS429" s="39"/>
      <c r="FT429" s="39"/>
      <c r="FU429" s="39"/>
      <c r="FV429" s="39"/>
      <c r="FW429" s="39"/>
      <c r="FX429" s="39"/>
      <c r="FY429" s="39"/>
      <c r="FZ429" s="39"/>
      <c r="GA429" s="39"/>
      <c r="GB429" s="39"/>
      <c r="GC429" s="39"/>
      <c r="GD429" s="39"/>
      <c r="GE429" s="39"/>
      <c r="GF429" s="39"/>
      <c r="GG429" s="39"/>
      <c r="GH429" s="39"/>
      <c r="GI429" s="39"/>
      <c r="GJ429" s="39"/>
      <c r="GK429" s="39"/>
      <c r="GL429" s="39"/>
      <c r="GM429" s="39"/>
      <c r="GN429" s="39"/>
      <c r="GO429" s="39"/>
      <c r="GP429" s="39"/>
    </row>
    <row r="430" spans="1:198">
      <c r="A430" s="192"/>
      <c r="B430" s="192"/>
      <c r="C430" s="192"/>
      <c r="D430" s="192"/>
      <c r="E430" s="192"/>
      <c r="F430" s="192"/>
      <c r="G430" s="192"/>
      <c r="H430" s="46"/>
      <c r="I430" s="53"/>
      <c r="J430" s="53"/>
      <c r="K430" s="207"/>
      <c r="L430" s="207"/>
      <c r="M430" s="207"/>
      <c r="N430" s="207"/>
      <c r="O430" s="207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  <c r="DH430" s="39"/>
      <c r="DI430" s="39"/>
      <c r="DJ430" s="39"/>
      <c r="DK430" s="39"/>
      <c r="DL430" s="39"/>
      <c r="DM430" s="39"/>
      <c r="DN430" s="39"/>
      <c r="DO430" s="39"/>
      <c r="DP430" s="39"/>
      <c r="DQ430" s="39"/>
      <c r="DR430" s="39"/>
      <c r="DS430" s="39"/>
      <c r="DT430" s="39"/>
      <c r="DU430" s="39"/>
      <c r="DV430" s="39"/>
      <c r="DW430" s="39"/>
      <c r="DX430" s="39"/>
      <c r="DY430" s="39"/>
      <c r="DZ430" s="39"/>
      <c r="EA430" s="39"/>
      <c r="EB430" s="39"/>
      <c r="EC430" s="39"/>
      <c r="ED430" s="39"/>
      <c r="EE430" s="39"/>
      <c r="EF430" s="39"/>
      <c r="EG430" s="39"/>
      <c r="EH430" s="39"/>
      <c r="EI430" s="39"/>
      <c r="EJ430" s="39"/>
      <c r="EK430" s="39"/>
      <c r="EL430" s="39"/>
      <c r="EM430" s="39"/>
      <c r="EN430" s="39"/>
      <c r="EO430" s="39"/>
      <c r="EP430" s="39"/>
      <c r="EQ430" s="39"/>
      <c r="ER430" s="39"/>
      <c r="ES430" s="39"/>
      <c r="ET430" s="39"/>
      <c r="EU430" s="39"/>
      <c r="EV430" s="39"/>
      <c r="EW430" s="39"/>
      <c r="EX430" s="39"/>
      <c r="EY430" s="39"/>
      <c r="EZ430" s="39"/>
      <c r="FA430" s="39"/>
      <c r="FB430" s="39"/>
      <c r="FC430" s="39"/>
      <c r="FD430" s="39"/>
      <c r="FE430" s="39"/>
      <c r="FF430" s="39"/>
      <c r="FG430" s="39"/>
      <c r="FH430" s="39"/>
      <c r="FI430" s="39"/>
      <c r="FJ430" s="39"/>
      <c r="FK430" s="39"/>
      <c r="FL430" s="39"/>
      <c r="FM430" s="39"/>
      <c r="FN430" s="39"/>
      <c r="FO430" s="39"/>
      <c r="FP430" s="39"/>
      <c r="FQ430" s="39"/>
      <c r="FR430" s="39"/>
      <c r="FS430" s="39"/>
      <c r="FT430" s="39"/>
      <c r="FU430" s="39"/>
      <c r="FV430" s="39"/>
      <c r="FW430" s="39"/>
      <c r="FX430" s="39"/>
      <c r="FY430" s="39"/>
      <c r="FZ430" s="39"/>
      <c r="GA430" s="39"/>
      <c r="GB430" s="39"/>
      <c r="GC430" s="39"/>
      <c r="GD430" s="39"/>
      <c r="GE430" s="39"/>
      <c r="GF430" s="39"/>
      <c r="GG430" s="39"/>
      <c r="GH430" s="39"/>
      <c r="GI430" s="39"/>
      <c r="GJ430" s="39"/>
      <c r="GK430" s="39"/>
      <c r="GL430" s="39"/>
      <c r="GM430" s="39"/>
      <c r="GN430" s="39"/>
      <c r="GO430" s="39"/>
      <c r="GP430" s="39"/>
    </row>
    <row r="431" spans="1:198">
      <c r="A431" s="192"/>
      <c r="B431" s="192"/>
      <c r="C431" s="192"/>
      <c r="D431" s="192"/>
      <c r="E431" s="192"/>
      <c r="F431" s="192"/>
      <c r="G431" s="192"/>
      <c r="H431" s="46"/>
      <c r="I431" s="53"/>
      <c r="J431" s="53"/>
      <c r="K431" s="207"/>
      <c r="L431" s="207"/>
      <c r="M431" s="207"/>
      <c r="N431" s="207"/>
      <c r="O431" s="207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  <c r="CY431" s="39"/>
      <c r="CZ431" s="39"/>
      <c r="DA431" s="39"/>
      <c r="DB431" s="39"/>
      <c r="DC431" s="39"/>
      <c r="DD431" s="39"/>
      <c r="DE431" s="39"/>
      <c r="DF431" s="39"/>
      <c r="DG431" s="39"/>
      <c r="DH431" s="39"/>
      <c r="DI431" s="39"/>
      <c r="DJ431" s="39"/>
      <c r="DK431" s="39"/>
      <c r="DL431" s="39"/>
      <c r="DM431" s="39"/>
      <c r="DN431" s="39"/>
      <c r="DO431" s="39"/>
      <c r="DP431" s="39"/>
      <c r="DQ431" s="39"/>
      <c r="DR431" s="39"/>
      <c r="DS431" s="39"/>
      <c r="DT431" s="39"/>
      <c r="DU431" s="39"/>
      <c r="DV431" s="39"/>
      <c r="DW431" s="39"/>
      <c r="DX431" s="39"/>
      <c r="DY431" s="39"/>
      <c r="DZ431" s="39"/>
      <c r="EA431" s="39"/>
      <c r="EB431" s="39"/>
      <c r="EC431" s="39"/>
      <c r="ED431" s="39"/>
      <c r="EE431" s="39"/>
      <c r="EF431" s="39"/>
      <c r="EG431" s="39"/>
      <c r="EH431" s="39"/>
      <c r="EI431" s="39"/>
      <c r="EJ431" s="39"/>
      <c r="EK431" s="39"/>
      <c r="EL431" s="39"/>
      <c r="EM431" s="39"/>
      <c r="EN431" s="39"/>
      <c r="EO431" s="39"/>
      <c r="EP431" s="39"/>
      <c r="EQ431" s="39"/>
      <c r="ER431" s="39"/>
      <c r="ES431" s="39"/>
      <c r="ET431" s="39"/>
      <c r="EU431" s="39"/>
      <c r="EV431" s="39"/>
      <c r="EW431" s="39"/>
      <c r="EX431" s="39"/>
      <c r="EY431" s="39"/>
      <c r="EZ431" s="39"/>
      <c r="FA431" s="39"/>
      <c r="FB431" s="39"/>
      <c r="FC431" s="39"/>
      <c r="FD431" s="39"/>
      <c r="FE431" s="39"/>
      <c r="FF431" s="39"/>
      <c r="FG431" s="39"/>
      <c r="FH431" s="39"/>
      <c r="FI431" s="39"/>
      <c r="FJ431" s="39"/>
      <c r="FK431" s="39"/>
      <c r="FL431" s="39"/>
      <c r="FM431" s="39"/>
      <c r="FN431" s="39"/>
      <c r="FO431" s="39"/>
      <c r="FP431" s="39"/>
      <c r="FQ431" s="39"/>
      <c r="FR431" s="39"/>
      <c r="FS431" s="39"/>
      <c r="FT431" s="39"/>
      <c r="FU431" s="39"/>
      <c r="FV431" s="39"/>
      <c r="FW431" s="39"/>
      <c r="FX431" s="39"/>
      <c r="FY431" s="39"/>
      <c r="FZ431" s="39"/>
      <c r="GA431" s="39"/>
      <c r="GB431" s="39"/>
      <c r="GC431" s="39"/>
      <c r="GD431" s="39"/>
      <c r="GE431" s="39"/>
      <c r="GF431" s="39"/>
      <c r="GG431" s="39"/>
      <c r="GH431" s="39"/>
      <c r="GI431" s="39"/>
      <c r="GJ431" s="39"/>
      <c r="GK431" s="39"/>
      <c r="GL431" s="39"/>
      <c r="GM431" s="39"/>
      <c r="GN431" s="39"/>
      <c r="GO431" s="39"/>
      <c r="GP431" s="39"/>
    </row>
    <row r="432" spans="1:198">
      <c r="A432" s="192"/>
      <c r="B432" s="192"/>
      <c r="C432" s="192"/>
      <c r="D432" s="192"/>
      <c r="E432" s="192"/>
      <c r="F432" s="192"/>
      <c r="G432" s="192"/>
      <c r="H432" s="46"/>
      <c r="I432" s="53"/>
      <c r="J432" s="53"/>
      <c r="K432" s="207"/>
      <c r="L432" s="207"/>
      <c r="M432" s="207"/>
      <c r="N432" s="207"/>
      <c r="O432" s="207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  <c r="DM432" s="39"/>
      <c r="DN432" s="39"/>
      <c r="DO432" s="39"/>
      <c r="DP432" s="39"/>
      <c r="DQ432" s="39"/>
      <c r="DR432" s="39"/>
      <c r="DS432" s="39"/>
      <c r="DT432" s="39"/>
      <c r="DU432" s="39"/>
      <c r="DV432" s="39"/>
      <c r="DW432" s="39"/>
      <c r="DX432" s="39"/>
      <c r="DY432" s="39"/>
      <c r="DZ432" s="39"/>
      <c r="EA432" s="39"/>
      <c r="EB432" s="39"/>
      <c r="EC432" s="39"/>
      <c r="ED432" s="39"/>
      <c r="EE432" s="39"/>
      <c r="EF432" s="39"/>
      <c r="EG432" s="39"/>
      <c r="EH432" s="39"/>
      <c r="EI432" s="39"/>
      <c r="EJ432" s="39"/>
      <c r="EK432" s="39"/>
      <c r="EL432" s="39"/>
      <c r="EM432" s="39"/>
      <c r="EN432" s="39"/>
      <c r="EO432" s="39"/>
      <c r="EP432" s="39"/>
      <c r="EQ432" s="39"/>
      <c r="ER432" s="39"/>
      <c r="ES432" s="39"/>
      <c r="ET432" s="39"/>
      <c r="EU432" s="39"/>
      <c r="EV432" s="39"/>
      <c r="EW432" s="39"/>
      <c r="EX432" s="39"/>
      <c r="EY432" s="39"/>
      <c r="EZ432" s="39"/>
      <c r="FA432" s="39"/>
      <c r="FB432" s="39"/>
      <c r="FC432" s="39"/>
      <c r="FD432" s="39"/>
      <c r="FE432" s="39"/>
      <c r="FF432" s="39"/>
      <c r="FG432" s="39"/>
      <c r="FH432" s="39"/>
      <c r="FI432" s="39"/>
      <c r="FJ432" s="39"/>
      <c r="FK432" s="39"/>
      <c r="FL432" s="39"/>
      <c r="FM432" s="39"/>
      <c r="FN432" s="39"/>
      <c r="FO432" s="39"/>
      <c r="FP432" s="39"/>
      <c r="FQ432" s="39"/>
      <c r="FR432" s="39"/>
      <c r="FS432" s="39"/>
      <c r="FT432" s="39"/>
      <c r="FU432" s="39"/>
      <c r="FV432" s="39"/>
      <c r="FW432" s="39"/>
      <c r="FX432" s="39"/>
      <c r="FY432" s="39"/>
      <c r="FZ432" s="39"/>
      <c r="GA432" s="39"/>
      <c r="GB432" s="39"/>
      <c r="GC432" s="39"/>
      <c r="GD432" s="39"/>
      <c r="GE432" s="39"/>
      <c r="GF432" s="39"/>
      <c r="GG432" s="39"/>
      <c r="GH432" s="39"/>
      <c r="GI432" s="39"/>
      <c r="GJ432" s="39"/>
      <c r="GK432" s="39"/>
      <c r="GL432" s="39"/>
      <c r="GM432" s="39"/>
      <c r="GN432" s="39"/>
      <c r="GO432" s="39"/>
      <c r="GP432" s="39"/>
    </row>
    <row r="433" spans="1:198">
      <c r="A433" s="192"/>
      <c r="B433" s="192"/>
      <c r="C433" s="192"/>
      <c r="D433" s="192"/>
      <c r="E433" s="192"/>
      <c r="F433" s="192"/>
      <c r="G433" s="192"/>
      <c r="H433" s="46"/>
      <c r="I433" s="53"/>
      <c r="J433" s="53"/>
      <c r="K433" s="207"/>
      <c r="L433" s="207"/>
      <c r="M433" s="207"/>
      <c r="N433" s="207"/>
      <c r="O433" s="207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  <c r="CY433" s="39"/>
      <c r="CZ433" s="39"/>
      <c r="DA433" s="39"/>
      <c r="DB433" s="39"/>
      <c r="DC433" s="39"/>
      <c r="DD433" s="39"/>
      <c r="DE433" s="39"/>
      <c r="DF433" s="39"/>
      <c r="DG433" s="39"/>
      <c r="DH433" s="39"/>
      <c r="DI433" s="39"/>
      <c r="DJ433" s="39"/>
      <c r="DK433" s="39"/>
      <c r="DL433" s="39"/>
      <c r="DM433" s="39"/>
      <c r="DN433" s="39"/>
      <c r="DO433" s="39"/>
      <c r="DP433" s="39"/>
      <c r="DQ433" s="39"/>
      <c r="DR433" s="39"/>
      <c r="DS433" s="39"/>
      <c r="DT433" s="39"/>
      <c r="DU433" s="39"/>
      <c r="DV433" s="39"/>
      <c r="DW433" s="39"/>
      <c r="DX433" s="39"/>
      <c r="DY433" s="39"/>
      <c r="DZ433" s="39"/>
      <c r="EA433" s="39"/>
      <c r="EB433" s="39"/>
      <c r="EC433" s="39"/>
      <c r="ED433" s="39"/>
      <c r="EE433" s="39"/>
      <c r="EF433" s="39"/>
      <c r="EG433" s="39"/>
      <c r="EH433" s="39"/>
      <c r="EI433" s="39"/>
      <c r="EJ433" s="39"/>
      <c r="EK433" s="39"/>
      <c r="EL433" s="39"/>
      <c r="EM433" s="39"/>
      <c r="EN433" s="39"/>
      <c r="EO433" s="39"/>
      <c r="EP433" s="39"/>
      <c r="EQ433" s="39"/>
      <c r="ER433" s="39"/>
      <c r="ES433" s="39"/>
      <c r="ET433" s="39"/>
      <c r="EU433" s="39"/>
      <c r="EV433" s="39"/>
      <c r="EW433" s="39"/>
      <c r="EX433" s="39"/>
      <c r="EY433" s="39"/>
      <c r="EZ433" s="39"/>
      <c r="FA433" s="39"/>
      <c r="FB433" s="39"/>
      <c r="FC433" s="39"/>
      <c r="FD433" s="39"/>
      <c r="FE433" s="39"/>
      <c r="FF433" s="39"/>
      <c r="FG433" s="39"/>
      <c r="FH433" s="39"/>
      <c r="FI433" s="39"/>
      <c r="FJ433" s="39"/>
      <c r="FK433" s="39"/>
      <c r="FL433" s="39"/>
      <c r="FM433" s="39"/>
      <c r="FN433" s="39"/>
      <c r="FO433" s="39"/>
      <c r="FP433" s="39"/>
      <c r="FQ433" s="39"/>
      <c r="FR433" s="39"/>
      <c r="FS433" s="39"/>
      <c r="FT433" s="39"/>
      <c r="FU433" s="39"/>
      <c r="FV433" s="39"/>
      <c r="FW433" s="39"/>
      <c r="FX433" s="39"/>
      <c r="FY433" s="39"/>
      <c r="FZ433" s="39"/>
      <c r="GA433" s="39"/>
      <c r="GB433" s="39"/>
      <c r="GC433" s="39"/>
      <c r="GD433" s="39"/>
      <c r="GE433" s="39"/>
      <c r="GF433" s="39"/>
      <c r="GG433" s="39"/>
      <c r="GH433" s="39"/>
      <c r="GI433" s="39"/>
      <c r="GJ433" s="39"/>
      <c r="GK433" s="39"/>
      <c r="GL433" s="39"/>
      <c r="GM433" s="39"/>
      <c r="GN433" s="39"/>
      <c r="GO433" s="39"/>
      <c r="GP433" s="39"/>
    </row>
    <row r="434" spans="1:198">
      <c r="A434" s="192"/>
      <c r="B434" s="192"/>
      <c r="C434" s="192"/>
      <c r="D434" s="192"/>
      <c r="E434" s="192"/>
      <c r="F434" s="192"/>
      <c r="G434" s="192"/>
      <c r="H434" s="46"/>
      <c r="I434" s="53"/>
      <c r="J434" s="53"/>
      <c r="K434" s="207"/>
      <c r="L434" s="207"/>
      <c r="M434" s="207"/>
      <c r="N434" s="207"/>
      <c r="O434" s="207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  <c r="CY434" s="39"/>
      <c r="CZ434" s="39"/>
      <c r="DA434" s="39"/>
      <c r="DB434" s="39"/>
      <c r="DC434" s="39"/>
      <c r="DD434" s="39"/>
      <c r="DE434" s="39"/>
      <c r="DF434" s="39"/>
      <c r="DG434" s="39"/>
      <c r="DH434" s="39"/>
      <c r="DI434" s="39"/>
      <c r="DJ434" s="39"/>
      <c r="DK434" s="39"/>
      <c r="DL434" s="39"/>
      <c r="DM434" s="39"/>
      <c r="DN434" s="39"/>
      <c r="DO434" s="39"/>
      <c r="DP434" s="39"/>
      <c r="DQ434" s="39"/>
      <c r="DR434" s="39"/>
      <c r="DS434" s="39"/>
      <c r="DT434" s="39"/>
      <c r="DU434" s="39"/>
      <c r="DV434" s="39"/>
      <c r="DW434" s="39"/>
      <c r="DX434" s="39"/>
      <c r="DY434" s="39"/>
      <c r="DZ434" s="39"/>
      <c r="EA434" s="39"/>
      <c r="EB434" s="39"/>
      <c r="EC434" s="39"/>
      <c r="ED434" s="39"/>
      <c r="EE434" s="39"/>
      <c r="EF434" s="39"/>
      <c r="EG434" s="39"/>
      <c r="EH434" s="39"/>
      <c r="EI434" s="39"/>
      <c r="EJ434" s="39"/>
      <c r="EK434" s="39"/>
      <c r="EL434" s="39"/>
      <c r="EM434" s="39"/>
      <c r="EN434" s="39"/>
      <c r="EO434" s="39"/>
      <c r="EP434" s="39"/>
      <c r="EQ434" s="39"/>
      <c r="ER434" s="39"/>
      <c r="ES434" s="39"/>
      <c r="ET434" s="39"/>
      <c r="EU434" s="39"/>
      <c r="EV434" s="39"/>
      <c r="EW434" s="39"/>
      <c r="EX434" s="39"/>
      <c r="EY434" s="39"/>
      <c r="EZ434" s="39"/>
      <c r="FA434" s="39"/>
      <c r="FB434" s="39"/>
      <c r="FC434" s="39"/>
      <c r="FD434" s="39"/>
      <c r="FE434" s="39"/>
      <c r="FF434" s="39"/>
      <c r="FG434" s="39"/>
      <c r="FH434" s="39"/>
      <c r="FI434" s="39"/>
      <c r="FJ434" s="39"/>
      <c r="FK434" s="39"/>
      <c r="FL434" s="39"/>
      <c r="FM434" s="39"/>
      <c r="FN434" s="39"/>
      <c r="FO434" s="39"/>
      <c r="FP434" s="39"/>
      <c r="FQ434" s="39"/>
      <c r="FR434" s="39"/>
      <c r="FS434" s="39"/>
      <c r="FT434" s="39"/>
      <c r="FU434" s="39"/>
      <c r="FV434" s="39"/>
      <c r="FW434" s="39"/>
      <c r="FX434" s="39"/>
      <c r="FY434" s="39"/>
      <c r="FZ434" s="39"/>
      <c r="GA434" s="39"/>
      <c r="GB434" s="39"/>
      <c r="GC434" s="39"/>
      <c r="GD434" s="39"/>
      <c r="GE434" s="39"/>
      <c r="GF434" s="39"/>
      <c r="GG434" s="39"/>
      <c r="GH434" s="39"/>
      <c r="GI434" s="39"/>
      <c r="GJ434" s="39"/>
      <c r="GK434" s="39"/>
      <c r="GL434" s="39"/>
      <c r="GM434" s="39"/>
      <c r="GN434" s="39"/>
      <c r="GO434" s="39"/>
      <c r="GP434" s="39"/>
    </row>
    <row r="435" spans="1:198">
      <c r="A435" s="192"/>
      <c r="B435" s="192"/>
      <c r="C435" s="192"/>
      <c r="D435" s="192"/>
      <c r="E435" s="192"/>
      <c r="F435" s="192"/>
      <c r="G435" s="192"/>
      <c r="H435" s="46"/>
      <c r="I435" s="53"/>
      <c r="J435" s="53"/>
      <c r="K435" s="207"/>
      <c r="L435" s="207"/>
      <c r="M435" s="207"/>
      <c r="N435" s="207"/>
      <c r="O435" s="207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  <c r="CY435" s="39"/>
      <c r="CZ435" s="39"/>
      <c r="DA435" s="39"/>
      <c r="DB435" s="39"/>
      <c r="DC435" s="39"/>
      <c r="DD435" s="39"/>
      <c r="DE435" s="39"/>
      <c r="DF435" s="39"/>
      <c r="DG435" s="39"/>
      <c r="DH435" s="39"/>
      <c r="DI435" s="39"/>
      <c r="DJ435" s="39"/>
      <c r="DK435" s="39"/>
      <c r="DL435" s="39"/>
      <c r="DM435" s="39"/>
      <c r="DN435" s="39"/>
      <c r="DO435" s="39"/>
      <c r="DP435" s="39"/>
      <c r="DQ435" s="39"/>
      <c r="DR435" s="39"/>
      <c r="DS435" s="39"/>
      <c r="DT435" s="39"/>
      <c r="DU435" s="39"/>
      <c r="DV435" s="39"/>
      <c r="DW435" s="39"/>
      <c r="DX435" s="39"/>
      <c r="DY435" s="39"/>
      <c r="DZ435" s="39"/>
      <c r="EA435" s="39"/>
      <c r="EB435" s="39"/>
      <c r="EC435" s="39"/>
      <c r="ED435" s="39"/>
      <c r="EE435" s="39"/>
      <c r="EF435" s="39"/>
      <c r="EG435" s="39"/>
      <c r="EH435" s="39"/>
      <c r="EI435" s="39"/>
      <c r="EJ435" s="39"/>
      <c r="EK435" s="39"/>
      <c r="EL435" s="39"/>
      <c r="EM435" s="39"/>
      <c r="EN435" s="39"/>
      <c r="EO435" s="39"/>
      <c r="EP435" s="39"/>
      <c r="EQ435" s="39"/>
      <c r="ER435" s="39"/>
      <c r="ES435" s="39"/>
      <c r="ET435" s="39"/>
      <c r="EU435" s="39"/>
      <c r="EV435" s="39"/>
      <c r="EW435" s="39"/>
      <c r="EX435" s="39"/>
      <c r="EY435" s="39"/>
      <c r="EZ435" s="39"/>
      <c r="FA435" s="39"/>
      <c r="FB435" s="39"/>
      <c r="FC435" s="39"/>
      <c r="FD435" s="39"/>
      <c r="FE435" s="39"/>
      <c r="FF435" s="39"/>
      <c r="FG435" s="39"/>
      <c r="FH435" s="39"/>
      <c r="FI435" s="39"/>
      <c r="FJ435" s="39"/>
      <c r="FK435" s="39"/>
      <c r="FL435" s="39"/>
      <c r="FM435" s="39"/>
      <c r="FN435" s="39"/>
      <c r="FO435" s="39"/>
      <c r="FP435" s="39"/>
      <c r="FQ435" s="39"/>
      <c r="FR435" s="39"/>
      <c r="FS435" s="39"/>
      <c r="FT435" s="39"/>
      <c r="FU435" s="39"/>
      <c r="FV435" s="39"/>
      <c r="FW435" s="39"/>
      <c r="FX435" s="39"/>
      <c r="FY435" s="39"/>
      <c r="FZ435" s="39"/>
      <c r="GA435" s="39"/>
      <c r="GB435" s="39"/>
      <c r="GC435" s="39"/>
      <c r="GD435" s="39"/>
      <c r="GE435" s="39"/>
      <c r="GF435" s="39"/>
      <c r="GG435" s="39"/>
      <c r="GH435" s="39"/>
      <c r="GI435" s="39"/>
      <c r="GJ435" s="39"/>
      <c r="GK435" s="39"/>
      <c r="GL435" s="39"/>
      <c r="GM435" s="39"/>
      <c r="GN435" s="39"/>
      <c r="GO435" s="39"/>
      <c r="GP435" s="39"/>
    </row>
    <row r="436" spans="1:198">
      <c r="A436" s="192"/>
      <c r="B436" s="192"/>
      <c r="C436" s="192"/>
      <c r="D436" s="192"/>
      <c r="E436" s="192"/>
      <c r="F436" s="192"/>
      <c r="G436" s="192"/>
      <c r="H436" s="46"/>
      <c r="I436" s="53"/>
      <c r="J436" s="53"/>
      <c r="K436" s="207"/>
      <c r="L436" s="207"/>
      <c r="M436" s="207"/>
      <c r="N436" s="207"/>
      <c r="O436" s="207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  <c r="DH436" s="39"/>
      <c r="DI436" s="39"/>
      <c r="DJ436" s="39"/>
      <c r="DK436" s="39"/>
      <c r="DL436" s="39"/>
      <c r="DM436" s="39"/>
      <c r="DN436" s="39"/>
      <c r="DO436" s="39"/>
      <c r="DP436" s="39"/>
      <c r="DQ436" s="39"/>
      <c r="DR436" s="39"/>
      <c r="DS436" s="39"/>
      <c r="DT436" s="39"/>
      <c r="DU436" s="39"/>
      <c r="DV436" s="39"/>
      <c r="DW436" s="39"/>
      <c r="DX436" s="39"/>
      <c r="DY436" s="39"/>
      <c r="DZ436" s="39"/>
      <c r="EA436" s="39"/>
      <c r="EB436" s="39"/>
      <c r="EC436" s="39"/>
      <c r="ED436" s="39"/>
      <c r="EE436" s="39"/>
      <c r="EF436" s="39"/>
      <c r="EG436" s="39"/>
      <c r="EH436" s="39"/>
      <c r="EI436" s="39"/>
      <c r="EJ436" s="39"/>
      <c r="EK436" s="39"/>
      <c r="EL436" s="39"/>
      <c r="EM436" s="39"/>
      <c r="EN436" s="39"/>
      <c r="EO436" s="39"/>
      <c r="EP436" s="39"/>
      <c r="EQ436" s="39"/>
      <c r="ER436" s="39"/>
      <c r="ES436" s="39"/>
      <c r="ET436" s="39"/>
      <c r="EU436" s="39"/>
      <c r="EV436" s="39"/>
      <c r="EW436" s="39"/>
      <c r="EX436" s="39"/>
      <c r="EY436" s="39"/>
      <c r="EZ436" s="39"/>
      <c r="FA436" s="39"/>
      <c r="FB436" s="39"/>
      <c r="FC436" s="39"/>
      <c r="FD436" s="39"/>
      <c r="FE436" s="39"/>
      <c r="FF436" s="39"/>
      <c r="FG436" s="39"/>
      <c r="FH436" s="39"/>
      <c r="FI436" s="39"/>
      <c r="FJ436" s="39"/>
      <c r="FK436" s="39"/>
      <c r="FL436" s="39"/>
      <c r="FM436" s="39"/>
      <c r="FN436" s="39"/>
      <c r="FO436" s="39"/>
      <c r="FP436" s="39"/>
      <c r="FQ436" s="39"/>
      <c r="FR436" s="39"/>
      <c r="FS436" s="39"/>
      <c r="FT436" s="39"/>
      <c r="FU436" s="39"/>
      <c r="FV436" s="39"/>
      <c r="FW436" s="39"/>
      <c r="FX436" s="39"/>
      <c r="FY436" s="39"/>
      <c r="FZ436" s="39"/>
      <c r="GA436" s="39"/>
      <c r="GB436" s="39"/>
      <c r="GC436" s="39"/>
      <c r="GD436" s="39"/>
      <c r="GE436" s="39"/>
      <c r="GF436" s="39"/>
      <c r="GG436" s="39"/>
      <c r="GH436" s="39"/>
      <c r="GI436" s="39"/>
      <c r="GJ436" s="39"/>
      <c r="GK436" s="39"/>
      <c r="GL436" s="39"/>
      <c r="GM436" s="39"/>
      <c r="GN436" s="39"/>
      <c r="GO436" s="39"/>
      <c r="GP436" s="39"/>
    </row>
    <row r="437" spans="1:198">
      <c r="A437" s="192"/>
      <c r="B437" s="192"/>
      <c r="C437" s="192"/>
      <c r="D437" s="192"/>
      <c r="E437" s="192"/>
      <c r="F437" s="192"/>
      <c r="G437" s="192"/>
      <c r="H437" s="46"/>
      <c r="I437" s="53"/>
      <c r="J437" s="53"/>
      <c r="K437" s="207"/>
      <c r="L437" s="207"/>
      <c r="M437" s="207"/>
      <c r="N437" s="207"/>
      <c r="O437" s="207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  <c r="CP437" s="39"/>
      <c r="CQ437" s="39"/>
      <c r="CR437" s="39"/>
      <c r="CS437" s="39"/>
      <c r="CT437" s="39"/>
      <c r="CU437" s="39"/>
      <c r="CV437" s="39"/>
      <c r="CW437" s="39"/>
      <c r="CX437" s="39"/>
      <c r="CY437" s="39"/>
      <c r="CZ437" s="39"/>
      <c r="DA437" s="39"/>
      <c r="DB437" s="39"/>
      <c r="DC437" s="39"/>
      <c r="DD437" s="39"/>
      <c r="DE437" s="39"/>
      <c r="DF437" s="39"/>
      <c r="DG437" s="39"/>
      <c r="DH437" s="39"/>
      <c r="DI437" s="39"/>
      <c r="DJ437" s="39"/>
      <c r="DK437" s="39"/>
      <c r="DL437" s="39"/>
      <c r="DM437" s="39"/>
      <c r="DN437" s="39"/>
      <c r="DO437" s="39"/>
      <c r="DP437" s="39"/>
      <c r="DQ437" s="39"/>
      <c r="DR437" s="39"/>
      <c r="DS437" s="39"/>
      <c r="DT437" s="39"/>
      <c r="DU437" s="39"/>
      <c r="DV437" s="39"/>
      <c r="DW437" s="39"/>
      <c r="DX437" s="39"/>
      <c r="DY437" s="39"/>
      <c r="DZ437" s="39"/>
      <c r="EA437" s="39"/>
      <c r="EB437" s="39"/>
      <c r="EC437" s="39"/>
      <c r="ED437" s="39"/>
      <c r="EE437" s="39"/>
      <c r="EF437" s="39"/>
      <c r="EG437" s="39"/>
      <c r="EH437" s="39"/>
      <c r="EI437" s="39"/>
      <c r="EJ437" s="39"/>
      <c r="EK437" s="39"/>
      <c r="EL437" s="39"/>
      <c r="EM437" s="39"/>
      <c r="EN437" s="39"/>
      <c r="EO437" s="39"/>
      <c r="EP437" s="39"/>
      <c r="EQ437" s="39"/>
      <c r="ER437" s="39"/>
      <c r="ES437" s="39"/>
      <c r="ET437" s="39"/>
      <c r="EU437" s="39"/>
      <c r="EV437" s="39"/>
      <c r="EW437" s="39"/>
      <c r="EX437" s="39"/>
      <c r="EY437" s="39"/>
      <c r="EZ437" s="39"/>
      <c r="FA437" s="39"/>
      <c r="FB437" s="39"/>
      <c r="FC437" s="39"/>
      <c r="FD437" s="39"/>
      <c r="FE437" s="39"/>
      <c r="FF437" s="39"/>
      <c r="FG437" s="39"/>
      <c r="FH437" s="39"/>
      <c r="FI437" s="39"/>
      <c r="FJ437" s="39"/>
      <c r="FK437" s="39"/>
      <c r="FL437" s="39"/>
      <c r="FM437" s="39"/>
      <c r="FN437" s="39"/>
      <c r="FO437" s="39"/>
      <c r="FP437" s="39"/>
      <c r="FQ437" s="39"/>
      <c r="FR437" s="39"/>
      <c r="FS437" s="39"/>
      <c r="FT437" s="39"/>
      <c r="FU437" s="39"/>
      <c r="FV437" s="39"/>
      <c r="FW437" s="39"/>
      <c r="FX437" s="39"/>
      <c r="FY437" s="39"/>
      <c r="FZ437" s="39"/>
      <c r="GA437" s="39"/>
      <c r="GB437" s="39"/>
      <c r="GC437" s="39"/>
      <c r="GD437" s="39"/>
      <c r="GE437" s="39"/>
      <c r="GF437" s="39"/>
      <c r="GG437" s="39"/>
      <c r="GH437" s="39"/>
      <c r="GI437" s="39"/>
      <c r="GJ437" s="39"/>
      <c r="GK437" s="39"/>
      <c r="GL437" s="39"/>
      <c r="GM437" s="39"/>
      <c r="GN437" s="39"/>
      <c r="GO437" s="39"/>
      <c r="GP437" s="39"/>
    </row>
    <row r="438" spans="1:198">
      <c r="A438" s="192"/>
      <c r="B438" s="192"/>
      <c r="C438" s="192"/>
      <c r="D438" s="192"/>
      <c r="E438" s="192"/>
      <c r="F438" s="192"/>
      <c r="G438" s="192"/>
      <c r="H438" s="46"/>
      <c r="I438" s="53"/>
      <c r="J438" s="53"/>
      <c r="K438" s="207"/>
      <c r="L438" s="207"/>
      <c r="M438" s="207"/>
      <c r="N438" s="207"/>
      <c r="O438" s="207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  <c r="CP438" s="39"/>
      <c r="CQ438" s="39"/>
      <c r="CR438" s="39"/>
      <c r="CS438" s="39"/>
      <c r="CT438" s="39"/>
      <c r="CU438" s="39"/>
      <c r="CV438" s="39"/>
      <c r="CW438" s="39"/>
      <c r="CX438" s="39"/>
      <c r="CY438" s="39"/>
      <c r="CZ438" s="39"/>
      <c r="DA438" s="39"/>
      <c r="DB438" s="39"/>
      <c r="DC438" s="39"/>
      <c r="DD438" s="39"/>
      <c r="DE438" s="39"/>
      <c r="DF438" s="39"/>
      <c r="DG438" s="39"/>
      <c r="DH438" s="39"/>
      <c r="DI438" s="39"/>
      <c r="DJ438" s="39"/>
      <c r="DK438" s="39"/>
      <c r="DL438" s="39"/>
      <c r="DM438" s="39"/>
      <c r="DN438" s="39"/>
      <c r="DO438" s="39"/>
      <c r="DP438" s="39"/>
      <c r="DQ438" s="39"/>
      <c r="DR438" s="39"/>
      <c r="DS438" s="39"/>
      <c r="DT438" s="39"/>
      <c r="DU438" s="39"/>
      <c r="DV438" s="39"/>
      <c r="DW438" s="39"/>
      <c r="DX438" s="39"/>
      <c r="DY438" s="39"/>
      <c r="DZ438" s="39"/>
      <c r="EA438" s="39"/>
      <c r="EB438" s="39"/>
      <c r="EC438" s="39"/>
      <c r="ED438" s="39"/>
      <c r="EE438" s="39"/>
      <c r="EF438" s="39"/>
      <c r="EG438" s="39"/>
      <c r="EH438" s="39"/>
      <c r="EI438" s="39"/>
      <c r="EJ438" s="39"/>
      <c r="EK438" s="39"/>
      <c r="EL438" s="39"/>
      <c r="EM438" s="39"/>
      <c r="EN438" s="39"/>
      <c r="EO438" s="39"/>
      <c r="EP438" s="39"/>
      <c r="EQ438" s="39"/>
      <c r="ER438" s="39"/>
      <c r="ES438" s="39"/>
      <c r="ET438" s="39"/>
      <c r="EU438" s="39"/>
      <c r="EV438" s="39"/>
      <c r="EW438" s="39"/>
      <c r="EX438" s="39"/>
      <c r="EY438" s="39"/>
      <c r="EZ438" s="39"/>
      <c r="FA438" s="39"/>
      <c r="FB438" s="39"/>
      <c r="FC438" s="39"/>
      <c r="FD438" s="39"/>
      <c r="FE438" s="39"/>
      <c r="FF438" s="39"/>
      <c r="FG438" s="39"/>
      <c r="FH438" s="39"/>
      <c r="FI438" s="39"/>
      <c r="FJ438" s="39"/>
      <c r="FK438" s="39"/>
      <c r="FL438" s="39"/>
      <c r="FM438" s="39"/>
      <c r="FN438" s="39"/>
      <c r="FO438" s="39"/>
      <c r="FP438" s="39"/>
      <c r="FQ438" s="39"/>
      <c r="FR438" s="39"/>
      <c r="FS438" s="39"/>
      <c r="FT438" s="39"/>
      <c r="FU438" s="39"/>
      <c r="FV438" s="39"/>
      <c r="FW438" s="39"/>
      <c r="FX438" s="39"/>
      <c r="FY438" s="39"/>
      <c r="FZ438" s="39"/>
      <c r="GA438" s="39"/>
      <c r="GB438" s="39"/>
      <c r="GC438" s="39"/>
      <c r="GD438" s="39"/>
      <c r="GE438" s="39"/>
      <c r="GF438" s="39"/>
      <c r="GG438" s="39"/>
      <c r="GH438" s="39"/>
      <c r="GI438" s="39"/>
      <c r="GJ438" s="39"/>
      <c r="GK438" s="39"/>
      <c r="GL438" s="39"/>
      <c r="GM438" s="39"/>
      <c r="GN438" s="39"/>
      <c r="GO438" s="39"/>
      <c r="GP438" s="39"/>
    </row>
    <row r="439" spans="1:198">
      <c r="A439" s="192"/>
      <c r="B439" s="192"/>
      <c r="C439" s="192"/>
      <c r="D439" s="192"/>
      <c r="E439" s="192"/>
      <c r="F439" s="192"/>
      <c r="G439" s="192"/>
      <c r="H439" s="46"/>
      <c r="I439" s="53"/>
      <c r="J439" s="53"/>
      <c r="K439" s="207"/>
      <c r="L439" s="207"/>
      <c r="M439" s="207"/>
      <c r="N439" s="207"/>
      <c r="O439" s="207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  <c r="CP439" s="39"/>
      <c r="CQ439" s="39"/>
      <c r="CR439" s="39"/>
      <c r="CS439" s="39"/>
      <c r="CT439" s="39"/>
      <c r="CU439" s="39"/>
      <c r="CV439" s="39"/>
      <c r="CW439" s="39"/>
      <c r="CX439" s="39"/>
      <c r="CY439" s="39"/>
      <c r="CZ439" s="39"/>
      <c r="DA439" s="39"/>
      <c r="DB439" s="39"/>
      <c r="DC439" s="39"/>
      <c r="DD439" s="39"/>
      <c r="DE439" s="39"/>
      <c r="DF439" s="39"/>
      <c r="DG439" s="39"/>
      <c r="DH439" s="39"/>
      <c r="DI439" s="39"/>
      <c r="DJ439" s="39"/>
      <c r="DK439" s="39"/>
      <c r="DL439" s="39"/>
      <c r="DM439" s="39"/>
      <c r="DN439" s="39"/>
      <c r="DO439" s="39"/>
      <c r="DP439" s="39"/>
      <c r="DQ439" s="39"/>
      <c r="DR439" s="39"/>
      <c r="DS439" s="39"/>
      <c r="DT439" s="39"/>
      <c r="DU439" s="39"/>
      <c r="DV439" s="39"/>
      <c r="DW439" s="39"/>
      <c r="DX439" s="39"/>
      <c r="DY439" s="39"/>
      <c r="DZ439" s="39"/>
      <c r="EA439" s="39"/>
      <c r="EB439" s="39"/>
      <c r="EC439" s="39"/>
      <c r="ED439" s="39"/>
      <c r="EE439" s="39"/>
      <c r="EF439" s="39"/>
      <c r="EG439" s="39"/>
      <c r="EH439" s="39"/>
      <c r="EI439" s="39"/>
      <c r="EJ439" s="39"/>
      <c r="EK439" s="39"/>
      <c r="EL439" s="39"/>
      <c r="EM439" s="39"/>
      <c r="EN439" s="39"/>
      <c r="EO439" s="39"/>
      <c r="EP439" s="39"/>
      <c r="EQ439" s="39"/>
      <c r="ER439" s="39"/>
      <c r="ES439" s="39"/>
      <c r="ET439" s="39"/>
      <c r="EU439" s="39"/>
      <c r="EV439" s="39"/>
      <c r="EW439" s="39"/>
      <c r="EX439" s="39"/>
      <c r="EY439" s="39"/>
      <c r="EZ439" s="39"/>
      <c r="FA439" s="39"/>
      <c r="FB439" s="39"/>
      <c r="FC439" s="39"/>
      <c r="FD439" s="39"/>
      <c r="FE439" s="39"/>
      <c r="FF439" s="39"/>
      <c r="FG439" s="39"/>
      <c r="FH439" s="39"/>
      <c r="FI439" s="39"/>
      <c r="FJ439" s="39"/>
      <c r="FK439" s="39"/>
      <c r="FL439" s="39"/>
      <c r="FM439" s="39"/>
      <c r="FN439" s="39"/>
      <c r="FO439" s="39"/>
      <c r="FP439" s="39"/>
      <c r="FQ439" s="39"/>
      <c r="FR439" s="39"/>
      <c r="FS439" s="39"/>
      <c r="FT439" s="39"/>
      <c r="FU439" s="39"/>
      <c r="FV439" s="39"/>
      <c r="FW439" s="39"/>
      <c r="FX439" s="39"/>
      <c r="FY439" s="39"/>
      <c r="FZ439" s="39"/>
      <c r="GA439" s="39"/>
      <c r="GB439" s="39"/>
      <c r="GC439" s="39"/>
      <c r="GD439" s="39"/>
      <c r="GE439" s="39"/>
      <c r="GF439" s="39"/>
      <c r="GG439" s="39"/>
      <c r="GH439" s="39"/>
      <c r="GI439" s="39"/>
      <c r="GJ439" s="39"/>
      <c r="GK439" s="39"/>
      <c r="GL439" s="39"/>
      <c r="GM439" s="39"/>
      <c r="GN439" s="39"/>
      <c r="GO439" s="39"/>
      <c r="GP439" s="39"/>
    </row>
    <row r="440" spans="1:198">
      <c r="A440" s="192"/>
      <c r="B440" s="192"/>
      <c r="C440" s="192"/>
      <c r="D440" s="192"/>
      <c r="E440" s="192"/>
      <c r="F440" s="192"/>
      <c r="G440" s="192"/>
      <c r="H440" s="46"/>
      <c r="I440" s="53"/>
      <c r="J440" s="53"/>
      <c r="K440" s="207"/>
      <c r="L440" s="207"/>
      <c r="M440" s="207"/>
      <c r="N440" s="207"/>
      <c r="O440" s="207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  <c r="CP440" s="39"/>
      <c r="CQ440" s="39"/>
      <c r="CR440" s="39"/>
      <c r="CS440" s="39"/>
      <c r="CT440" s="39"/>
      <c r="CU440" s="39"/>
      <c r="CV440" s="39"/>
      <c r="CW440" s="39"/>
      <c r="CX440" s="39"/>
      <c r="CY440" s="39"/>
      <c r="CZ440" s="39"/>
      <c r="DA440" s="39"/>
      <c r="DB440" s="39"/>
      <c r="DC440" s="39"/>
      <c r="DD440" s="39"/>
      <c r="DE440" s="39"/>
      <c r="DF440" s="39"/>
      <c r="DG440" s="39"/>
      <c r="DH440" s="39"/>
      <c r="DI440" s="39"/>
      <c r="DJ440" s="39"/>
      <c r="DK440" s="39"/>
      <c r="DL440" s="39"/>
      <c r="DM440" s="39"/>
      <c r="DN440" s="39"/>
      <c r="DO440" s="39"/>
      <c r="DP440" s="39"/>
      <c r="DQ440" s="39"/>
      <c r="DR440" s="39"/>
      <c r="DS440" s="39"/>
      <c r="DT440" s="39"/>
      <c r="DU440" s="39"/>
      <c r="DV440" s="39"/>
      <c r="DW440" s="39"/>
      <c r="DX440" s="39"/>
      <c r="DY440" s="39"/>
      <c r="DZ440" s="39"/>
      <c r="EA440" s="39"/>
      <c r="EB440" s="39"/>
      <c r="EC440" s="39"/>
      <c r="ED440" s="39"/>
      <c r="EE440" s="39"/>
      <c r="EF440" s="39"/>
      <c r="EG440" s="39"/>
      <c r="EH440" s="39"/>
      <c r="EI440" s="39"/>
      <c r="EJ440" s="39"/>
      <c r="EK440" s="39"/>
      <c r="EL440" s="39"/>
      <c r="EM440" s="39"/>
      <c r="EN440" s="39"/>
      <c r="EO440" s="39"/>
      <c r="EP440" s="39"/>
      <c r="EQ440" s="39"/>
      <c r="ER440" s="39"/>
      <c r="ES440" s="39"/>
      <c r="ET440" s="39"/>
      <c r="EU440" s="39"/>
      <c r="EV440" s="39"/>
      <c r="EW440" s="39"/>
      <c r="EX440" s="39"/>
      <c r="EY440" s="39"/>
      <c r="EZ440" s="39"/>
      <c r="FA440" s="39"/>
      <c r="FB440" s="39"/>
      <c r="FC440" s="39"/>
      <c r="FD440" s="39"/>
      <c r="FE440" s="39"/>
      <c r="FF440" s="39"/>
      <c r="FG440" s="39"/>
      <c r="FH440" s="39"/>
      <c r="FI440" s="39"/>
      <c r="FJ440" s="39"/>
      <c r="FK440" s="39"/>
      <c r="FL440" s="39"/>
      <c r="FM440" s="39"/>
      <c r="FN440" s="39"/>
      <c r="FO440" s="39"/>
      <c r="FP440" s="39"/>
      <c r="FQ440" s="39"/>
      <c r="FR440" s="39"/>
      <c r="FS440" s="39"/>
      <c r="FT440" s="39"/>
      <c r="FU440" s="39"/>
      <c r="FV440" s="39"/>
      <c r="FW440" s="39"/>
      <c r="FX440" s="39"/>
      <c r="FY440" s="39"/>
      <c r="FZ440" s="39"/>
      <c r="GA440" s="39"/>
      <c r="GB440" s="39"/>
      <c r="GC440" s="39"/>
      <c r="GD440" s="39"/>
      <c r="GE440" s="39"/>
      <c r="GF440" s="39"/>
      <c r="GG440" s="39"/>
      <c r="GH440" s="39"/>
      <c r="GI440" s="39"/>
      <c r="GJ440" s="39"/>
      <c r="GK440" s="39"/>
      <c r="GL440" s="39"/>
      <c r="GM440" s="39"/>
      <c r="GN440" s="39"/>
      <c r="GO440" s="39"/>
      <c r="GP440" s="39"/>
    </row>
    <row r="441" spans="1:198">
      <c r="A441" s="192"/>
      <c r="B441" s="192"/>
      <c r="C441" s="192"/>
      <c r="D441" s="192"/>
      <c r="E441" s="192"/>
      <c r="F441" s="192"/>
      <c r="G441" s="192"/>
      <c r="H441" s="46"/>
      <c r="I441" s="53"/>
      <c r="J441" s="53"/>
      <c r="K441" s="207"/>
      <c r="L441" s="207"/>
      <c r="M441" s="207"/>
      <c r="N441" s="207"/>
      <c r="O441" s="207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  <c r="CP441" s="39"/>
      <c r="CQ441" s="39"/>
      <c r="CR441" s="39"/>
      <c r="CS441" s="39"/>
      <c r="CT441" s="39"/>
      <c r="CU441" s="39"/>
      <c r="CV441" s="39"/>
      <c r="CW441" s="39"/>
      <c r="CX441" s="39"/>
      <c r="CY441" s="39"/>
      <c r="CZ441" s="39"/>
      <c r="DA441" s="39"/>
      <c r="DB441" s="39"/>
      <c r="DC441" s="39"/>
      <c r="DD441" s="39"/>
      <c r="DE441" s="39"/>
      <c r="DF441" s="39"/>
      <c r="DG441" s="39"/>
      <c r="DH441" s="39"/>
      <c r="DI441" s="39"/>
      <c r="DJ441" s="39"/>
      <c r="DK441" s="39"/>
      <c r="DL441" s="39"/>
      <c r="DM441" s="39"/>
      <c r="DN441" s="39"/>
      <c r="DO441" s="39"/>
      <c r="DP441" s="39"/>
      <c r="DQ441" s="39"/>
      <c r="DR441" s="39"/>
      <c r="DS441" s="39"/>
      <c r="DT441" s="39"/>
      <c r="DU441" s="39"/>
      <c r="DV441" s="39"/>
      <c r="DW441" s="39"/>
      <c r="DX441" s="39"/>
      <c r="DY441" s="39"/>
      <c r="DZ441" s="39"/>
      <c r="EA441" s="39"/>
      <c r="EB441" s="39"/>
      <c r="EC441" s="39"/>
      <c r="ED441" s="39"/>
      <c r="EE441" s="39"/>
      <c r="EF441" s="39"/>
      <c r="EG441" s="39"/>
      <c r="EH441" s="39"/>
      <c r="EI441" s="39"/>
      <c r="EJ441" s="39"/>
      <c r="EK441" s="39"/>
      <c r="EL441" s="39"/>
      <c r="EM441" s="39"/>
      <c r="EN441" s="39"/>
      <c r="EO441" s="39"/>
      <c r="EP441" s="39"/>
      <c r="EQ441" s="39"/>
      <c r="ER441" s="39"/>
      <c r="ES441" s="39"/>
      <c r="ET441" s="39"/>
      <c r="EU441" s="39"/>
      <c r="EV441" s="39"/>
      <c r="EW441" s="39"/>
      <c r="EX441" s="39"/>
      <c r="EY441" s="39"/>
      <c r="EZ441" s="39"/>
      <c r="FA441" s="39"/>
      <c r="FB441" s="39"/>
      <c r="FC441" s="39"/>
      <c r="FD441" s="39"/>
      <c r="FE441" s="39"/>
      <c r="FF441" s="39"/>
      <c r="FG441" s="39"/>
      <c r="FH441" s="39"/>
      <c r="FI441" s="39"/>
      <c r="FJ441" s="39"/>
      <c r="FK441" s="39"/>
      <c r="FL441" s="39"/>
      <c r="FM441" s="39"/>
      <c r="FN441" s="39"/>
      <c r="FO441" s="39"/>
      <c r="FP441" s="39"/>
      <c r="FQ441" s="39"/>
      <c r="FR441" s="39"/>
      <c r="FS441" s="39"/>
      <c r="FT441" s="39"/>
      <c r="FU441" s="39"/>
      <c r="FV441" s="39"/>
      <c r="FW441" s="39"/>
      <c r="FX441" s="39"/>
      <c r="FY441" s="39"/>
      <c r="FZ441" s="39"/>
      <c r="GA441" s="39"/>
      <c r="GB441" s="39"/>
      <c r="GC441" s="39"/>
      <c r="GD441" s="39"/>
      <c r="GE441" s="39"/>
      <c r="GF441" s="39"/>
      <c r="GG441" s="39"/>
      <c r="GH441" s="39"/>
      <c r="GI441" s="39"/>
      <c r="GJ441" s="39"/>
      <c r="GK441" s="39"/>
      <c r="GL441" s="39"/>
      <c r="GM441" s="39"/>
      <c r="GN441" s="39"/>
      <c r="GO441" s="39"/>
      <c r="GP441" s="39"/>
    </row>
    <row r="442" spans="1:198">
      <c r="A442" s="192"/>
      <c r="B442" s="192"/>
      <c r="C442" s="192"/>
      <c r="D442" s="192"/>
      <c r="E442" s="192"/>
      <c r="F442" s="192"/>
      <c r="G442" s="192"/>
      <c r="H442" s="46"/>
      <c r="I442" s="53"/>
      <c r="J442" s="53"/>
      <c r="K442" s="207"/>
      <c r="L442" s="207"/>
      <c r="M442" s="207"/>
      <c r="N442" s="207"/>
      <c r="O442" s="207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  <c r="CP442" s="39"/>
      <c r="CQ442" s="39"/>
      <c r="CR442" s="39"/>
      <c r="CS442" s="39"/>
      <c r="CT442" s="39"/>
      <c r="CU442" s="39"/>
      <c r="CV442" s="39"/>
      <c r="CW442" s="39"/>
      <c r="CX442" s="39"/>
      <c r="CY442" s="39"/>
      <c r="CZ442" s="39"/>
      <c r="DA442" s="39"/>
      <c r="DB442" s="39"/>
      <c r="DC442" s="39"/>
      <c r="DD442" s="39"/>
      <c r="DE442" s="39"/>
      <c r="DF442" s="39"/>
      <c r="DG442" s="39"/>
      <c r="DH442" s="39"/>
      <c r="DI442" s="39"/>
      <c r="DJ442" s="39"/>
      <c r="DK442" s="39"/>
      <c r="DL442" s="39"/>
      <c r="DM442" s="39"/>
      <c r="DN442" s="39"/>
      <c r="DO442" s="39"/>
      <c r="DP442" s="39"/>
      <c r="DQ442" s="39"/>
      <c r="DR442" s="39"/>
      <c r="DS442" s="39"/>
      <c r="DT442" s="39"/>
      <c r="DU442" s="39"/>
      <c r="DV442" s="39"/>
      <c r="DW442" s="39"/>
      <c r="DX442" s="39"/>
      <c r="DY442" s="39"/>
      <c r="DZ442" s="39"/>
      <c r="EA442" s="39"/>
      <c r="EB442" s="39"/>
      <c r="EC442" s="39"/>
      <c r="ED442" s="39"/>
      <c r="EE442" s="39"/>
      <c r="EF442" s="39"/>
      <c r="EG442" s="39"/>
      <c r="EH442" s="39"/>
      <c r="EI442" s="39"/>
      <c r="EJ442" s="39"/>
      <c r="EK442" s="39"/>
      <c r="EL442" s="39"/>
      <c r="EM442" s="39"/>
      <c r="EN442" s="39"/>
      <c r="EO442" s="39"/>
      <c r="EP442" s="39"/>
      <c r="EQ442" s="39"/>
      <c r="ER442" s="39"/>
      <c r="ES442" s="39"/>
      <c r="ET442" s="39"/>
      <c r="EU442" s="39"/>
      <c r="EV442" s="39"/>
      <c r="EW442" s="39"/>
      <c r="EX442" s="39"/>
      <c r="EY442" s="39"/>
      <c r="EZ442" s="39"/>
      <c r="FA442" s="39"/>
      <c r="FB442" s="39"/>
      <c r="FC442" s="39"/>
      <c r="FD442" s="39"/>
      <c r="FE442" s="39"/>
      <c r="FF442" s="39"/>
      <c r="FG442" s="39"/>
      <c r="FH442" s="39"/>
      <c r="FI442" s="39"/>
      <c r="FJ442" s="39"/>
      <c r="FK442" s="39"/>
      <c r="FL442" s="39"/>
      <c r="FM442" s="39"/>
      <c r="FN442" s="39"/>
      <c r="FO442" s="39"/>
      <c r="FP442" s="39"/>
      <c r="FQ442" s="39"/>
      <c r="FR442" s="39"/>
      <c r="FS442" s="39"/>
      <c r="FT442" s="39"/>
      <c r="FU442" s="39"/>
      <c r="FV442" s="39"/>
      <c r="FW442" s="39"/>
      <c r="FX442" s="39"/>
      <c r="FY442" s="39"/>
      <c r="FZ442" s="39"/>
      <c r="GA442" s="39"/>
      <c r="GB442" s="39"/>
      <c r="GC442" s="39"/>
      <c r="GD442" s="39"/>
      <c r="GE442" s="39"/>
      <c r="GF442" s="39"/>
      <c r="GG442" s="39"/>
      <c r="GH442" s="39"/>
      <c r="GI442" s="39"/>
      <c r="GJ442" s="39"/>
      <c r="GK442" s="39"/>
      <c r="GL442" s="39"/>
      <c r="GM442" s="39"/>
      <c r="GN442" s="39"/>
      <c r="GO442" s="39"/>
      <c r="GP442" s="39"/>
    </row>
    <row r="443" spans="1:198">
      <c r="A443" s="192"/>
      <c r="B443" s="192"/>
      <c r="C443" s="192"/>
      <c r="D443" s="192"/>
      <c r="E443" s="192"/>
      <c r="F443" s="192"/>
      <c r="G443" s="192"/>
      <c r="H443" s="46"/>
      <c r="I443" s="53"/>
      <c r="J443" s="53"/>
      <c r="K443" s="207"/>
      <c r="L443" s="207"/>
      <c r="M443" s="207"/>
      <c r="N443" s="207"/>
      <c r="O443" s="207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  <c r="CP443" s="39"/>
      <c r="CQ443" s="39"/>
      <c r="CR443" s="39"/>
      <c r="CS443" s="39"/>
      <c r="CT443" s="39"/>
      <c r="CU443" s="39"/>
      <c r="CV443" s="39"/>
      <c r="CW443" s="39"/>
      <c r="CX443" s="39"/>
      <c r="CY443" s="39"/>
      <c r="CZ443" s="39"/>
      <c r="DA443" s="39"/>
      <c r="DB443" s="39"/>
      <c r="DC443" s="39"/>
      <c r="DD443" s="39"/>
      <c r="DE443" s="39"/>
      <c r="DF443" s="39"/>
      <c r="DG443" s="39"/>
      <c r="DH443" s="39"/>
      <c r="DI443" s="39"/>
      <c r="DJ443" s="39"/>
      <c r="DK443" s="39"/>
      <c r="DL443" s="39"/>
      <c r="DM443" s="39"/>
      <c r="DN443" s="39"/>
      <c r="DO443" s="39"/>
      <c r="DP443" s="39"/>
      <c r="DQ443" s="39"/>
      <c r="DR443" s="39"/>
      <c r="DS443" s="39"/>
      <c r="DT443" s="39"/>
      <c r="DU443" s="39"/>
      <c r="DV443" s="39"/>
      <c r="DW443" s="39"/>
      <c r="DX443" s="39"/>
      <c r="DY443" s="39"/>
      <c r="DZ443" s="39"/>
      <c r="EA443" s="39"/>
      <c r="EB443" s="39"/>
      <c r="EC443" s="39"/>
      <c r="ED443" s="39"/>
      <c r="EE443" s="39"/>
      <c r="EF443" s="39"/>
      <c r="EG443" s="39"/>
      <c r="EH443" s="39"/>
      <c r="EI443" s="39"/>
      <c r="EJ443" s="39"/>
      <c r="EK443" s="39"/>
      <c r="EL443" s="39"/>
      <c r="EM443" s="39"/>
      <c r="EN443" s="39"/>
      <c r="EO443" s="39"/>
      <c r="EP443" s="39"/>
      <c r="EQ443" s="39"/>
      <c r="ER443" s="39"/>
      <c r="ES443" s="39"/>
      <c r="ET443" s="39"/>
      <c r="EU443" s="39"/>
      <c r="EV443" s="39"/>
      <c r="EW443" s="39"/>
      <c r="EX443" s="39"/>
      <c r="EY443" s="39"/>
      <c r="EZ443" s="39"/>
      <c r="FA443" s="39"/>
      <c r="FB443" s="39"/>
      <c r="FC443" s="39"/>
      <c r="FD443" s="39"/>
      <c r="FE443" s="39"/>
      <c r="FF443" s="39"/>
      <c r="FG443" s="39"/>
      <c r="FH443" s="39"/>
      <c r="FI443" s="39"/>
      <c r="FJ443" s="39"/>
      <c r="FK443" s="39"/>
      <c r="FL443" s="39"/>
      <c r="FM443" s="39"/>
      <c r="FN443" s="39"/>
      <c r="FO443" s="39"/>
      <c r="FP443" s="39"/>
      <c r="FQ443" s="39"/>
      <c r="FR443" s="39"/>
      <c r="FS443" s="39"/>
      <c r="FT443" s="39"/>
      <c r="FU443" s="39"/>
      <c r="FV443" s="39"/>
      <c r="FW443" s="39"/>
      <c r="FX443" s="39"/>
      <c r="FY443" s="39"/>
      <c r="FZ443" s="39"/>
      <c r="GA443" s="39"/>
      <c r="GB443" s="39"/>
      <c r="GC443" s="39"/>
      <c r="GD443" s="39"/>
      <c r="GE443" s="39"/>
      <c r="GF443" s="39"/>
      <c r="GG443" s="39"/>
      <c r="GH443" s="39"/>
      <c r="GI443" s="39"/>
      <c r="GJ443" s="39"/>
      <c r="GK443" s="39"/>
      <c r="GL443" s="39"/>
      <c r="GM443" s="39"/>
      <c r="GN443" s="39"/>
      <c r="GO443" s="39"/>
      <c r="GP443" s="39"/>
    </row>
    <row r="444" spans="1:198">
      <c r="A444" s="192"/>
      <c r="B444" s="192"/>
      <c r="C444" s="192"/>
      <c r="D444" s="192"/>
      <c r="E444" s="192"/>
      <c r="F444" s="192"/>
      <c r="G444" s="192"/>
      <c r="H444" s="46"/>
      <c r="I444" s="53"/>
      <c r="J444" s="53"/>
      <c r="K444" s="207"/>
      <c r="L444" s="207"/>
      <c r="M444" s="207"/>
      <c r="N444" s="207"/>
      <c r="O444" s="207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  <c r="CP444" s="39"/>
      <c r="CQ444" s="39"/>
      <c r="CR444" s="39"/>
      <c r="CS444" s="39"/>
      <c r="CT444" s="39"/>
      <c r="CU444" s="39"/>
      <c r="CV444" s="39"/>
      <c r="CW444" s="39"/>
      <c r="CX444" s="39"/>
      <c r="CY444" s="39"/>
      <c r="CZ444" s="39"/>
      <c r="DA444" s="39"/>
      <c r="DB444" s="39"/>
      <c r="DC444" s="39"/>
      <c r="DD444" s="39"/>
      <c r="DE444" s="39"/>
      <c r="DF444" s="39"/>
      <c r="DG444" s="39"/>
      <c r="DH444" s="39"/>
      <c r="DI444" s="39"/>
      <c r="DJ444" s="39"/>
      <c r="DK444" s="39"/>
      <c r="DL444" s="39"/>
      <c r="DM444" s="39"/>
      <c r="DN444" s="39"/>
      <c r="DO444" s="39"/>
      <c r="DP444" s="39"/>
      <c r="DQ444" s="39"/>
      <c r="DR444" s="39"/>
      <c r="DS444" s="39"/>
      <c r="DT444" s="39"/>
      <c r="DU444" s="39"/>
      <c r="DV444" s="39"/>
      <c r="DW444" s="39"/>
      <c r="DX444" s="39"/>
      <c r="DY444" s="39"/>
      <c r="DZ444" s="39"/>
      <c r="EA444" s="39"/>
      <c r="EB444" s="39"/>
      <c r="EC444" s="39"/>
      <c r="ED444" s="39"/>
      <c r="EE444" s="39"/>
      <c r="EF444" s="39"/>
      <c r="EG444" s="39"/>
      <c r="EH444" s="39"/>
      <c r="EI444" s="39"/>
      <c r="EJ444" s="39"/>
      <c r="EK444" s="39"/>
      <c r="EL444" s="39"/>
      <c r="EM444" s="39"/>
      <c r="EN444" s="39"/>
      <c r="EO444" s="39"/>
      <c r="EP444" s="39"/>
      <c r="EQ444" s="39"/>
      <c r="ER444" s="39"/>
      <c r="ES444" s="39"/>
      <c r="ET444" s="39"/>
      <c r="EU444" s="39"/>
      <c r="EV444" s="39"/>
      <c r="EW444" s="39"/>
      <c r="EX444" s="39"/>
      <c r="EY444" s="39"/>
      <c r="EZ444" s="39"/>
      <c r="FA444" s="39"/>
      <c r="FB444" s="39"/>
      <c r="FC444" s="39"/>
      <c r="FD444" s="39"/>
      <c r="FE444" s="39"/>
      <c r="FF444" s="39"/>
      <c r="FG444" s="39"/>
      <c r="FH444" s="39"/>
      <c r="FI444" s="39"/>
      <c r="FJ444" s="39"/>
      <c r="FK444" s="39"/>
      <c r="FL444" s="39"/>
      <c r="FM444" s="39"/>
      <c r="FN444" s="39"/>
      <c r="FO444" s="39"/>
      <c r="FP444" s="39"/>
      <c r="FQ444" s="39"/>
      <c r="FR444" s="39"/>
      <c r="FS444" s="39"/>
      <c r="FT444" s="39"/>
      <c r="FU444" s="39"/>
      <c r="FV444" s="39"/>
      <c r="FW444" s="39"/>
      <c r="FX444" s="39"/>
      <c r="FY444" s="39"/>
      <c r="FZ444" s="39"/>
      <c r="GA444" s="39"/>
      <c r="GB444" s="39"/>
      <c r="GC444" s="39"/>
      <c r="GD444" s="39"/>
      <c r="GE444" s="39"/>
      <c r="GF444" s="39"/>
      <c r="GG444" s="39"/>
      <c r="GH444" s="39"/>
      <c r="GI444" s="39"/>
      <c r="GJ444" s="39"/>
      <c r="GK444" s="39"/>
      <c r="GL444" s="39"/>
      <c r="GM444" s="39"/>
      <c r="GN444" s="39"/>
      <c r="GO444" s="39"/>
      <c r="GP444" s="39"/>
    </row>
    <row r="445" spans="1:198">
      <c r="A445" s="192"/>
      <c r="B445" s="192"/>
      <c r="C445" s="192"/>
      <c r="D445" s="192"/>
      <c r="E445" s="192"/>
      <c r="F445" s="192"/>
      <c r="G445" s="192"/>
      <c r="H445" s="46"/>
      <c r="I445" s="53"/>
      <c r="J445" s="53"/>
      <c r="K445" s="207"/>
      <c r="L445" s="207"/>
      <c r="M445" s="207"/>
      <c r="N445" s="207"/>
      <c r="O445" s="207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  <c r="DH445" s="39"/>
      <c r="DI445" s="39"/>
      <c r="DJ445" s="39"/>
      <c r="DK445" s="39"/>
      <c r="DL445" s="39"/>
      <c r="DM445" s="39"/>
      <c r="DN445" s="39"/>
      <c r="DO445" s="39"/>
      <c r="DP445" s="39"/>
      <c r="DQ445" s="39"/>
      <c r="DR445" s="39"/>
      <c r="DS445" s="39"/>
      <c r="DT445" s="39"/>
      <c r="DU445" s="39"/>
      <c r="DV445" s="39"/>
      <c r="DW445" s="39"/>
      <c r="DX445" s="39"/>
      <c r="DY445" s="39"/>
      <c r="DZ445" s="39"/>
      <c r="EA445" s="39"/>
      <c r="EB445" s="39"/>
      <c r="EC445" s="39"/>
      <c r="ED445" s="39"/>
      <c r="EE445" s="39"/>
      <c r="EF445" s="39"/>
      <c r="EG445" s="39"/>
      <c r="EH445" s="39"/>
      <c r="EI445" s="39"/>
      <c r="EJ445" s="39"/>
      <c r="EK445" s="39"/>
      <c r="EL445" s="39"/>
      <c r="EM445" s="39"/>
      <c r="EN445" s="39"/>
      <c r="EO445" s="39"/>
      <c r="EP445" s="39"/>
      <c r="EQ445" s="39"/>
      <c r="ER445" s="39"/>
      <c r="ES445" s="39"/>
      <c r="ET445" s="39"/>
      <c r="EU445" s="39"/>
      <c r="EV445" s="39"/>
      <c r="EW445" s="39"/>
      <c r="EX445" s="39"/>
      <c r="EY445" s="39"/>
      <c r="EZ445" s="39"/>
      <c r="FA445" s="39"/>
      <c r="FB445" s="39"/>
      <c r="FC445" s="39"/>
      <c r="FD445" s="39"/>
      <c r="FE445" s="39"/>
      <c r="FF445" s="39"/>
      <c r="FG445" s="39"/>
      <c r="FH445" s="39"/>
      <c r="FI445" s="39"/>
      <c r="FJ445" s="39"/>
      <c r="FK445" s="39"/>
      <c r="FL445" s="39"/>
      <c r="FM445" s="39"/>
      <c r="FN445" s="39"/>
      <c r="FO445" s="39"/>
      <c r="FP445" s="39"/>
      <c r="FQ445" s="39"/>
      <c r="FR445" s="39"/>
      <c r="FS445" s="39"/>
      <c r="FT445" s="39"/>
      <c r="FU445" s="39"/>
      <c r="FV445" s="39"/>
      <c r="FW445" s="39"/>
      <c r="FX445" s="39"/>
      <c r="FY445" s="39"/>
      <c r="FZ445" s="39"/>
      <c r="GA445" s="39"/>
      <c r="GB445" s="39"/>
      <c r="GC445" s="39"/>
      <c r="GD445" s="39"/>
      <c r="GE445" s="39"/>
      <c r="GF445" s="39"/>
      <c r="GG445" s="39"/>
      <c r="GH445" s="39"/>
      <c r="GI445" s="39"/>
      <c r="GJ445" s="39"/>
      <c r="GK445" s="39"/>
      <c r="GL445" s="39"/>
      <c r="GM445" s="39"/>
      <c r="GN445" s="39"/>
      <c r="GO445" s="39"/>
      <c r="GP445" s="39"/>
    </row>
    <row r="446" spans="1:198">
      <c r="A446" s="192"/>
      <c r="B446" s="192"/>
      <c r="C446" s="192"/>
      <c r="D446" s="192"/>
      <c r="E446" s="192"/>
      <c r="F446" s="192"/>
      <c r="G446" s="192"/>
      <c r="H446" s="46"/>
      <c r="I446" s="53"/>
      <c r="J446" s="53"/>
      <c r="K446" s="207"/>
      <c r="L446" s="207"/>
      <c r="M446" s="207"/>
      <c r="N446" s="207"/>
      <c r="O446" s="207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  <c r="CP446" s="39"/>
      <c r="CQ446" s="39"/>
      <c r="CR446" s="39"/>
      <c r="CS446" s="39"/>
      <c r="CT446" s="39"/>
      <c r="CU446" s="39"/>
      <c r="CV446" s="39"/>
      <c r="CW446" s="39"/>
      <c r="CX446" s="39"/>
      <c r="CY446" s="39"/>
      <c r="CZ446" s="39"/>
      <c r="DA446" s="39"/>
      <c r="DB446" s="39"/>
      <c r="DC446" s="39"/>
      <c r="DD446" s="39"/>
      <c r="DE446" s="39"/>
      <c r="DF446" s="39"/>
      <c r="DG446" s="39"/>
      <c r="DH446" s="39"/>
      <c r="DI446" s="39"/>
      <c r="DJ446" s="39"/>
      <c r="DK446" s="39"/>
      <c r="DL446" s="39"/>
      <c r="DM446" s="39"/>
      <c r="DN446" s="39"/>
      <c r="DO446" s="39"/>
      <c r="DP446" s="39"/>
      <c r="DQ446" s="39"/>
      <c r="DR446" s="39"/>
      <c r="DS446" s="39"/>
      <c r="DT446" s="39"/>
      <c r="DU446" s="39"/>
      <c r="DV446" s="39"/>
      <c r="DW446" s="39"/>
      <c r="DX446" s="39"/>
      <c r="DY446" s="39"/>
      <c r="DZ446" s="39"/>
      <c r="EA446" s="39"/>
      <c r="EB446" s="39"/>
      <c r="EC446" s="39"/>
      <c r="ED446" s="39"/>
      <c r="EE446" s="39"/>
      <c r="EF446" s="39"/>
      <c r="EG446" s="39"/>
      <c r="EH446" s="39"/>
      <c r="EI446" s="39"/>
      <c r="EJ446" s="39"/>
      <c r="EK446" s="39"/>
      <c r="EL446" s="39"/>
      <c r="EM446" s="39"/>
      <c r="EN446" s="39"/>
      <c r="EO446" s="39"/>
      <c r="EP446" s="39"/>
      <c r="EQ446" s="39"/>
      <c r="ER446" s="39"/>
      <c r="ES446" s="39"/>
      <c r="ET446" s="39"/>
      <c r="EU446" s="39"/>
      <c r="EV446" s="39"/>
      <c r="EW446" s="39"/>
      <c r="EX446" s="39"/>
      <c r="EY446" s="39"/>
      <c r="EZ446" s="39"/>
      <c r="FA446" s="39"/>
      <c r="FB446" s="39"/>
      <c r="FC446" s="39"/>
      <c r="FD446" s="39"/>
      <c r="FE446" s="39"/>
      <c r="FF446" s="39"/>
      <c r="FG446" s="39"/>
      <c r="FH446" s="39"/>
      <c r="FI446" s="39"/>
      <c r="FJ446" s="39"/>
      <c r="FK446" s="39"/>
      <c r="FL446" s="39"/>
      <c r="FM446" s="39"/>
      <c r="FN446" s="39"/>
      <c r="FO446" s="39"/>
      <c r="FP446" s="39"/>
      <c r="FQ446" s="39"/>
      <c r="FR446" s="39"/>
      <c r="FS446" s="39"/>
      <c r="FT446" s="39"/>
      <c r="FU446" s="39"/>
      <c r="FV446" s="39"/>
      <c r="FW446" s="39"/>
      <c r="FX446" s="39"/>
      <c r="FY446" s="39"/>
      <c r="FZ446" s="39"/>
      <c r="GA446" s="39"/>
      <c r="GB446" s="39"/>
      <c r="GC446" s="39"/>
      <c r="GD446" s="39"/>
      <c r="GE446" s="39"/>
      <c r="GF446" s="39"/>
      <c r="GG446" s="39"/>
      <c r="GH446" s="39"/>
      <c r="GI446" s="39"/>
      <c r="GJ446" s="39"/>
      <c r="GK446" s="39"/>
      <c r="GL446" s="39"/>
      <c r="GM446" s="39"/>
      <c r="GN446" s="39"/>
      <c r="GO446" s="39"/>
      <c r="GP446" s="39"/>
    </row>
    <row r="447" spans="1:198">
      <c r="A447" s="192"/>
      <c r="B447" s="192"/>
      <c r="C447" s="192"/>
      <c r="D447" s="192"/>
      <c r="E447" s="192"/>
      <c r="F447" s="192"/>
      <c r="G447" s="192"/>
      <c r="H447" s="46"/>
      <c r="I447" s="53"/>
      <c r="J447" s="53"/>
      <c r="K447" s="207"/>
      <c r="L447" s="207"/>
      <c r="M447" s="207"/>
      <c r="N447" s="207"/>
      <c r="O447" s="207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  <c r="CP447" s="39"/>
      <c r="CQ447" s="39"/>
      <c r="CR447" s="39"/>
      <c r="CS447" s="39"/>
      <c r="CT447" s="39"/>
      <c r="CU447" s="39"/>
      <c r="CV447" s="39"/>
      <c r="CW447" s="39"/>
      <c r="CX447" s="39"/>
      <c r="CY447" s="39"/>
      <c r="CZ447" s="39"/>
      <c r="DA447" s="39"/>
      <c r="DB447" s="39"/>
      <c r="DC447" s="39"/>
      <c r="DD447" s="39"/>
      <c r="DE447" s="39"/>
      <c r="DF447" s="39"/>
      <c r="DG447" s="39"/>
      <c r="DH447" s="39"/>
      <c r="DI447" s="39"/>
      <c r="DJ447" s="39"/>
      <c r="DK447" s="39"/>
      <c r="DL447" s="39"/>
      <c r="DM447" s="39"/>
      <c r="DN447" s="39"/>
      <c r="DO447" s="39"/>
      <c r="DP447" s="39"/>
      <c r="DQ447" s="39"/>
      <c r="DR447" s="39"/>
      <c r="DS447" s="39"/>
      <c r="DT447" s="39"/>
      <c r="DU447" s="39"/>
      <c r="DV447" s="39"/>
      <c r="DW447" s="39"/>
      <c r="DX447" s="39"/>
      <c r="DY447" s="39"/>
      <c r="DZ447" s="39"/>
      <c r="EA447" s="39"/>
      <c r="EB447" s="39"/>
      <c r="EC447" s="39"/>
      <c r="ED447" s="39"/>
      <c r="EE447" s="39"/>
      <c r="EF447" s="39"/>
      <c r="EG447" s="39"/>
      <c r="EH447" s="39"/>
      <c r="EI447" s="39"/>
      <c r="EJ447" s="39"/>
      <c r="EK447" s="39"/>
      <c r="EL447" s="39"/>
      <c r="EM447" s="39"/>
      <c r="EN447" s="39"/>
      <c r="EO447" s="39"/>
      <c r="EP447" s="39"/>
      <c r="EQ447" s="39"/>
      <c r="ER447" s="39"/>
      <c r="ES447" s="39"/>
      <c r="ET447" s="39"/>
      <c r="EU447" s="39"/>
      <c r="EV447" s="39"/>
      <c r="EW447" s="39"/>
      <c r="EX447" s="39"/>
      <c r="EY447" s="39"/>
      <c r="EZ447" s="39"/>
      <c r="FA447" s="39"/>
      <c r="FB447" s="39"/>
      <c r="FC447" s="39"/>
      <c r="FD447" s="39"/>
      <c r="FE447" s="39"/>
      <c r="FF447" s="39"/>
      <c r="FG447" s="39"/>
      <c r="FH447" s="39"/>
      <c r="FI447" s="39"/>
      <c r="FJ447" s="39"/>
      <c r="FK447" s="39"/>
      <c r="FL447" s="39"/>
      <c r="FM447" s="39"/>
      <c r="FN447" s="39"/>
      <c r="FO447" s="39"/>
      <c r="FP447" s="39"/>
      <c r="FQ447" s="39"/>
      <c r="FR447" s="39"/>
      <c r="FS447" s="39"/>
      <c r="FT447" s="39"/>
      <c r="FU447" s="39"/>
      <c r="FV447" s="39"/>
      <c r="FW447" s="39"/>
      <c r="FX447" s="39"/>
      <c r="FY447" s="39"/>
      <c r="FZ447" s="39"/>
      <c r="GA447" s="39"/>
      <c r="GB447" s="39"/>
      <c r="GC447" s="39"/>
      <c r="GD447" s="39"/>
      <c r="GE447" s="39"/>
      <c r="GF447" s="39"/>
      <c r="GG447" s="39"/>
      <c r="GH447" s="39"/>
      <c r="GI447" s="39"/>
      <c r="GJ447" s="39"/>
      <c r="GK447" s="39"/>
      <c r="GL447" s="39"/>
      <c r="GM447" s="39"/>
      <c r="GN447" s="39"/>
      <c r="GO447" s="39"/>
      <c r="GP447" s="39"/>
    </row>
    <row r="448" spans="1:198">
      <c r="A448" s="192"/>
      <c r="B448" s="192"/>
      <c r="C448" s="192"/>
      <c r="D448" s="192"/>
      <c r="E448" s="192"/>
      <c r="F448" s="192"/>
      <c r="G448" s="192"/>
      <c r="H448" s="46"/>
      <c r="I448" s="53"/>
      <c r="J448" s="53"/>
      <c r="K448" s="207"/>
      <c r="L448" s="207"/>
      <c r="M448" s="207"/>
      <c r="N448" s="207"/>
      <c r="O448" s="207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  <c r="CU448" s="39"/>
      <c r="CV448" s="39"/>
      <c r="CW448" s="39"/>
      <c r="CX448" s="39"/>
      <c r="CY448" s="39"/>
      <c r="CZ448" s="39"/>
      <c r="DA448" s="39"/>
      <c r="DB448" s="39"/>
      <c r="DC448" s="39"/>
      <c r="DD448" s="39"/>
      <c r="DE448" s="39"/>
      <c r="DF448" s="39"/>
      <c r="DG448" s="39"/>
      <c r="DH448" s="39"/>
      <c r="DI448" s="39"/>
      <c r="DJ448" s="39"/>
      <c r="DK448" s="39"/>
      <c r="DL448" s="39"/>
      <c r="DM448" s="39"/>
      <c r="DN448" s="39"/>
      <c r="DO448" s="39"/>
      <c r="DP448" s="39"/>
      <c r="DQ448" s="39"/>
      <c r="DR448" s="39"/>
      <c r="DS448" s="39"/>
      <c r="DT448" s="39"/>
      <c r="DU448" s="39"/>
      <c r="DV448" s="39"/>
      <c r="DW448" s="39"/>
      <c r="DX448" s="39"/>
      <c r="DY448" s="39"/>
      <c r="DZ448" s="39"/>
      <c r="EA448" s="39"/>
      <c r="EB448" s="39"/>
      <c r="EC448" s="39"/>
      <c r="ED448" s="39"/>
      <c r="EE448" s="39"/>
      <c r="EF448" s="39"/>
      <c r="EG448" s="39"/>
      <c r="EH448" s="39"/>
      <c r="EI448" s="39"/>
      <c r="EJ448" s="39"/>
      <c r="EK448" s="39"/>
      <c r="EL448" s="39"/>
      <c r="EM448" s="39"/>
      <c r="EN448" s="39"/>
      <c r="EO448" s="39"/>
      <c r="EP448" s="39"/>
      <c r="EQ448" s="39"/>
      <c r="ER448" s="39"/>
      <c r="ES448" s="39"/>
      <c r="ET448" s="39"/>
      <c r="EU448" s="39"/>
      <c r="EV448" s="39"/>
      <c r="EW448" s="39"/>
      <c r="EX448" s="39"/>
      <c r="EY448" s="39"/>
      <c r="EZ448" s="39"/>
      <c r="FA448" s="39"/>
      <c r="FB448" s="39"/>
      <c r="FC448" s="39"/>
      <c r="FD448" s="39"/>
      <c r="FE448" s="39"/>
      <c r="FF448" s="39"/>
      <c r="FG448" s="39"/>
      <c r="FH448" s="39"/>
      <c r="FI448" s="39"/>
      <c r="FJ448" s="39"/>
      <c r="FK448" s="39"/>
      <c r="FL448" s="39"/>
      <c r="FM448" s="39"/>
      <c r="FN448" s="39"/>
      <c r="FO448" s="39"/>
      <c r="FP448" s="39"/>
      <c r="FQ448" s="39"/>
      <c r="FR448" s="39"/>
      <c r="FS448" s="39"/>
      <c r="FT448" s="39"/>
      <c r="FU448" s="39"/>
      <c r="FV448" s="39"/>
      <c r="FW448" s="39"/>
      <c r="FX448" s="39"/>
      <c r="FY448" s="39"/>
      <c r="FZ448" s="39"/>
      <c r="GA448" s="39"/>
      <c r="GB448" s="39"/>
      <c r="GC448" s="39"/>
      <c r="GD448" s="39"/>
      <c r="GE448" s="39"/>
      <c r="GF448" s="39"/>
      <c r="GG448" s="39"/>
      <c r="GH448" s="39"/>
      <c r="GI448" s="39"/>
      <c r="GJ448" s="39"/>
      <c r="GK448" s="39"/>
      <c r="GL448" s="39"/>
      <c r="GM448" s="39"/>
      <c r="GN448" s="39"/>
      <c r="GO448" s="39"/>
      <c r="GP448" s="39"/>
    </row>
    <row r="449" spans="1:198">
      <c r="A449" s="192"/>
      <c r="B449" s="192"/>
      <c r="C449" s="192"/>
      <c r="D449" s="192"/>
      <c r="E449" s="192"/>
      <c r="F449" s="192"/>
      <c r="G449" s="192"/>
      <c r="H449" s="46"/>
      <c r="I449" s="53"/>
      <c r="J449" s="53"/>
      <c r="K449" s="207"/>
      <c r="L449" s="207"/>
      <c r="M449" s="207"/>
      <c r="N449" s="207"/>
      <c r="O449" s="207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  <c r="CP449" s="39"/>
      <c r="CQ449" s="39"/>
      <c r="CR449" s="39"/>
      <c r="CS449" s="39"/>
      <c r="CT449" s="39"/>
      <c r="CU449" s="39"/>
      <c r="CV449" s="39"/>
      <c r="CW449" s="39"/>
      <c r="CX449" s="39"/>
      <c r="CY449" s="39"/>
      <c r="CZ449" s="39"/>
      <c r="DA449" s="39"/>
      <c r="DB449" s="39"/>
      <c r="DC449" s="39"/>
      <c r="DD449" s="39"/>
      <c r="DE449" s="39"/>
      <c r="DF449" s="39"/>
      <c r="DG449" s="39"/>
      <c r="DH449" s="39"/>
      <c r="DI449" s="39"/>
      <c r="DJ449" s="39"/>
      <c r="DK449" s="39"/>
      <c r="DL449" s="39"/>
      <c r="DM449" s="39"/>
      <c r="DN449" s="39"/>
      <c r="DO449" s="39"/>
      <c r="DP449" s="39"/>
      <c r="DQ449" s="39"/>
      <c r="DR449" s="39"/>
      <c r="DS449" s="39"/>
      <c r="DT449" s="39"/>
      <c r="DU449" s="39"/>
      <c r="DV449" s="39"/>
      <c r="DW449" s="39"/>
      <c r="DX449" s="39"/>
      <c r="DY449" s="39"/>
      <c r="DZ449" s="39"/>
      <c r="EA449" s="39"/>
      <c r="EB449" s="39"/>
      <c r="EC449" s="39"/>
      <c r="ED449" s="39"/>
      <c r="EE449" s="39"/>
      <c r="EF449" s="39"/>
      <c r="EG449" s="39"/>
      <c r="EH449" s="39"/>
      <c r="EI449" s="39"/>
      <c r="EJ449" s="39"/>
      <c r="EK449" s="39"/>
      <c r="EL449" s="39"/>
      <c r="EM449" s="39"/>
      <c r="EN449" s="39"/>
      <c r="EO449" s="39"/>
      <c r="EP449" s="39"/>
      <c r="EQ449" s="39"/>
      <c r="ER449" s="39"/>
      <c r="ES449" s="39"/>
      <c r="ET449" s="39"/>
      <c r="EU449" s="39"/>
      <c r="EV449" s="39"/>
      <c r="EW449" s="39"/>
      <c r="EX449" s="39"/>
      <c r="EY449" s="39"/>
      <c r="EZ449" s="39"/>
      <c r="FA449" s="39"/>
      <c r="FB449" s="39"/>
      <c r="FC449" s="39"/>
      <c r="FD449" s="39"/>
      <c r="FE449" s="39"/>
      <c r="FF449" s="39"/>
      <c r="FG449" s="39"/>
      <c r="FH449" s="39"/>
      <c r="FI449" s="39"/>
      <c r="FJ449" s="39"/>
      <c r="FK449" s="39"/>
      <c r="FL449" s="39"/>
      <c r="FM449" s="39"/>
      <c r="FN449" s="39"/>
      <c r="FO449" s="39"/>
      <c r="FP449" s="39"/>
      <c r="FQ449" s="39"/>
      <c r="FR449" s="39"/>
      <c r="FS449" s="39"/>
      <c r="FT449" s="39"/>
      <c r="FU449" s="39"/>
      <c r="FV449" s="39"/>
      <c r="FW449" s="39"/>
      <c r="FX449" s="39"/>
      <c r="FY449" s="39"/>
      <c r="FZ449" s="39"/>
      <c r="GA449" s="39"/>
      <c r="GB449" s="39"/>
      <c r="GC449" s="39"/>
      <c r="GD449" s="39"/>
      <c r="GE449" s="39"/>
      <c r="GF449" s="39"/>
      <c r="GG449" s="39"/>
      <c r="GH449" s="39"/>
      <c r="GI449" s="39"/>
      <c r="GJ449" s="39"/>
      <c r="GK449" s="39"/>
      <c r="GL449" s="39"/>
      <c r="GM449" s="39"/>
      <c r="GN449" s="39"/>
      <c r="GO449" s="39"/>
      <c r="GP449" s="39"/>
    </row>
    <row r="450" spans="1:198">
      <c r="A450" s="192"/>
      <c r="B450" s="192"/>
      <c r="C450" s="192"/>
      <c r="D450" s="192"/>
      <c r="E450" s="192"/>
      <c r="F450" s="192"/>
      <c r="G450" s="192"/>
      <c r="H450" s="46"/>
      <c r="I450" s="53"/>
      <c r="J450" s="53"/>
      <c r="K450" s="207"/>
      <c r="L450" s="207"/>
      <c r="M450" s="207"/>
      <c r="N450" s="207"/>
      <c r="O450" s="207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  <c r="CP450" s="39"/>
      <c r="CQ450" s="39"/>
      <c r="CR450" s="39"/>
      <c r="CS450" s="39"/>
      <c r="CT450" s="39"/>
      <c r="CU450" s="39"/>
      <c r="CV450" s="39"/>
      <c r="CW450" s="39"/>
      <c r="CX450" s="39"/>
      <c r="CY450" s="39"/>
      <c r="CZ450" s="39"/>
      <c r="DA450" s="39"/>
      <c r="DB450" s="39"/>
      <c r="DC450" s="39"/>
      <c r="DD450" s="39"/>
      <c r="DE450" s="39"/>
      <c r="DF450" s="39"/>
      <c r="DG450" s="39"/>
      <c r="DH450" s="39"/>
      <c r="DI450" s="39"/>
      <c r="DJ450" s="39"/>
      <c r="DK450" s="39"/>
      <c r="DL450" s="39"/>
      <c r="DM450" s="39"/>
      <c r="DN450" s="39"/>
      <c r="DO450" s="39"/>
      <c r="DP450" s="39"/>
      <c r="DQ450" s="39"/>
      <c r="DR450" s="39"/>
      <c r="DS450" s="39"/>
      <c r="DT450" s="39"/>
      <c r="DU450" s="39"/>
      <c r="DV450" s="39"/>
      <c r="DW450" s="39"/>
      <c r="DX450" s="39"/>
      <c r="DY450" s="39"/>
      <c r="DZ450" s="39"/>
      <c r="EA450" s="39"/>
      <c r="EB450" s="39"/>
      <c r="EC450" s="39"/>
      <c r="ED450" s="39"/>
      <c r="EE450" s="39"/>
      <c r="EF450" s="39"/>
      <c r="EG450" s="39"/>
      <c r="EH450" s="39"/>
      <c r="EI450" s="39"/>
      <c r="EJ450" s="39"/>
      <c r="EK450" s="39"/>
      <c r="EL450" s="39"/>
      <c r="EM450" s="39"/>
      <c r="EN450" s="39"/>
      <c r="EO450" s="39"/>
      <c r="EP450" s="39"/>
      <c r="EQ450" s="39"/>
      <c r="ER450" s="39"/>
      <c r="ES450" s="39"/>
      <c r="ET450" s="39"/>
      <c r="EU450" s="39"/>
      <c r="EV450" s="39"/>
      <c r="EW450" s="39"/>
      <c r="EX450" s="39"/>
      <c r="EY450" s="39"/>
      <c r="EZ450" s="39"/>
      <c r="FA450" s="39"/>
      <c r="FB450" s="39"/>
      <c r="FC450" s="39"/>
      <c r="FD450" s="39"/>
      <c r="FE450" s="39"/>
      <c r="FF450" s="39"/>
      <c r="FG450" s="39"/>
      <c r="FH450" s="39"/>
      <c r="FI450" s="39"/>
      <c r="FJ450" s="39"/>
      <c r="FK450" s="39"/>
      <c r="FL450" s="39"/>
      <c r="FM450" s="39"/>
      <c r="FN450" s="39"/>
      <c r="FO450" s="39"/>
      <c r="FP450" s="39"/>
      <c r="FQ450" s="39"/>
      <c r="FR450" s="39"/>
      <c r="FS450" s="39"/>
      <c r="FT450" s="39"/>
      <c r="FU450" s="39"/>
      <c r="FV450" s="39"/>
      <c r="FW450" s="39"/>
      <c r="FX450" s="39"/>
      <c r="FY450" s="39"/>
      <c r="FZ450" s="39"/>
      <c r="GA450" s="39"/>
      <c r="GB450" s="39"/>
      <c r="GC450" s="39"/>
      <c r="GD450" s="39"/>
      <c r="GE450" s="39"/>
      <c r="GF450" s="39"/>
      <c r="GG450" s="39"/>
      <c r="GH450" s="39"/>
      <c r="GI450" s="39"/>
      <c r="GJ450" s="39"/>
      <c r="GK450" s="39"/>
      <c r="GL450" s="39"/>
      <c r="GM450" s="39"/>
      <c r="GN450" s="39"/>
      <c r="GO450" s="39"/>
      <c r="GP450" s="39"/>
    </row>
    <row r="451" spans="1:198">
      <c r="A451" s="192"/>
      <c r="B451" s="192"/>
      <c r="C451" s="192"/>
      <c r="D451" s="192"/>
      <c r="E451" s="192"/>
      <c r="F451" s="192"/>
      <c r="G451" s="192"/>
      <c r="H451" s="46"/>
      <c r="I451" s="53"/>
      <c r="J451" s="53"/>
      <c r="K451" s="207"/>
      <c r="L451" s="207"/>
      <c r="M451" s="207"/>
      <c r="N451" s="207"/>
      <c r="O451" s="207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  <c r="CP451" s="39"/>
      <c r="CQ451" s="39"/>
      <c r="CR451" s="39"/>
      <c r="CS451" s="39"/>
      <c r="CT451" s="39"/>
      <c r="CU451" s="39"/>
      <c r="CV451" s="39"/>
      <c r="CW451" s="39"/>
      <c r="CX451" s="39"/>
      <c r="CY451" s="39"/>
      <c r="CZ451" s="39"/>
      <c r="DA451" s="39"/>
      <c r="DB451" s="39"/>
      <c r="DC451" s="39"/>
      <c r="DD451" s="39"/>
      <c r="DE451" s="39"/>
      <c r="DF451" s="39"/>
      <c r="DG451" s="39"/>
      <c r="DH451" s="39"/>
      <c r="DI451" s="39"/>
      <c r="DJ451" s="39"/>
      <c r="DK451" s="39"/>
      <c r="DL451" s="39"/>
      <c r="DM451" s="39"/>
      <c r="DN451" s="39"/>
      <c r="DO451" s="39"/>
      <c r="DP451" s="39"/>
      <c r="DQ451" s="39"/>
      <c r="DR451" s="39"/>
      <c r="DS451" s="39"/>
      <c r="DT451" s="39"/>
      <c r="DU451" s="39"/>
      <c r="DV451" s="39"/>
      <c r="DW451" s="39"/>
      <c r="DX451" s="39"/>
      <c r="DY451" s="39"/>
      <c r="DZ451" s="39"/>
      <c r="EA451" s="39"/>
      <c r="EB451" s="39"/>
      <c r="EC451" s="39"/>
      <c r="ED451" s="39"/>
      <c r="EE451" s="39"/>
      <c r="EF451" s="39"/>
      <c r="EG451" s="39"/>
      <c r="EH451" s="39"/>
      <c r="EI451" s="39"/>
      <c r="EJ451" s="39"/>
      <c r="EK451" s="39"/>
      <c r="EL451" s="39"/>
      <c r="EM451" s="39"/>
      <c r="EN451" s="39"/>
      <c r="EO451" s="39"/>
      <c r="EP451" s="39"/>
      <c r="EQ451" s="39"/>
      <c r="ER451" s="39"/>
      <c r="ES451" s="39"/>
      <c r="ET451" s="39"/>
      <c r="EU451" s="39"/>
      <c r="EV451" s="39"/>
      <c r="EW451" s="39"/>
      <c r="EX451" s="39"/>
      <c r="EY451" s="39"/>
      <c r="EZ451" s="39"/>
      <c r="FA451" s="39"/>
      <c r="FB451" s="39"/>
      <c r="FC451" s="39"/>
      <c r="FD451" s="39"/>
      <c r="FE451" s="39"/>
      <c r="FF451" s="39"/>
      <c r="FG451" s="39"/>
      <c r="FH451" s="39"/>
      <c r="FI451" s="39"/>
      <c r="FJ451" s="39"/>
      <c r="FK451" s="39"/>
      <c r="FL451" s="39"/>
      <c r="FM451" s="39"/>
      <c r="FN451" s="39"/>
      <c r="FO451" s="39"/>
      <c r="FP451" s="39"/>
      <c r="FQ451" s="39"/>
      <c r="FR451" s="39"/>
      <c r="FS451" s="39"/>
      <c r="FT451" s="39"/>
      <c r="FU451" s="39"/>
      <c r="FV451" s="39"/>
      <c r="FW451" s="39"/>
      <c r="FX451" s="39"/>
      <c r="FY451" s="39"/>
      <c r="FZ451" s="39"/>
      <c r="GA451" s="39"/>
      <c r="GB451" s="39"/>
      <c r="GC451" s="39"/>
      <c r="GD451" s="39"/>
      <c r="GE451" s="39"/>
      <c r="GF451" s="39"/>
      <c r="GG451" s="39"/>
      <c r="GH451" s="39"/>
      <c r="GI451" s="39"/>
      <c r="GJ451" s="39"/>
      <c r="GK451" s="39"/>
      <c r="GL451" s="39"/>
      <c r="GM451" s="39"/>
      <c r="GN451" s="39"/>
      <c r="GO451" s="39"/>
      <c r="GP451" s="39"/>
    </row>
    <row r="452" spans="1:198">
      <c r="A452" s="192"/>
      <c r="B452" s="192"/>
      <c r="C452" s="192"/>
      <c r="D452" s="192"/>
      <c r="E452" s="192"/>
      <c r="F452" s="192"/>
      <c r="G452" s="192"/>
      <c r="H452" s="46"/>
      <c r="I452" s="53"/>
      <c r="J452" s="53"/>
      <c r="K452" s="207"/>
      <c r="L452" s="207"/>
      <c r="M452" s="207"/>
      <c r="N452" s="207"/>
      <c r="O452" s="207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  <c r="CP452" s="39"/>
      <c r="CQ452" s="39"/>
      <c r="CR452" s="39"/>
      <c r="CS452" s="39"/>
      <c r="CT452" s="39"/>
      <c r="CU452" s="39"/>
      <c r="CV452" s="39"/>
      <c r="CW452" s="39"/>
      <c r="CX452" s="39"/>
      <c r="CY452" s="39"/>
      <c r="CZ452" s="39"/>
      <c r="DA452" s="39"/>
      <c r="DB452" s="39"/>
      <c r="DC452" s="39"/>
      <c r="DD452" s="39"/>
      <c r="DE452" s="39"/>
      <c r="DF452" s="39"/>
      <c r="DG452" s="39"/>
      <c r="DH452" s="39"/>
      <c r="DI452" s="39"/>
      <c r="DJ452" s="39"/>
      <c r="DK452" s="39"/>
      <c r="DL452" s="39"/>
      <c r="DM452" s="39"/>
      <c r="DN452" s="39"/>
      <c r="DO452" s="39"/>
      <c r="DP452" s="39"/>
      <c r="DQ452" s="39"/>
      <c r="DR452" s="39"/>
      <c r="DS452" s="39"/>
      <c r="DT452" s="39"/>
      <c r="DU452" s="39"/>
      <c r="DV452" s="39"/>
      <c r="DW452" s="39"/>
      <c r="DX452" s="39"/>
      <c r="DY452" s="39"/>
      <c r="DZ452" s="39"/>
      <c r="EA452" s="39"/>
      <c r="EB452" s="39"/>
      <c r="EC452" s="39"/>
      <c r="ED452" s="39"/>
      <c r="EE452" s="39"/>
      <c r="EF452" s="39"/>
      <c r="EG452" s="39"/>
      <c r="EH452" s="39"/>
      <c r="EI452" s="39"/>
      <c r="EJ452" s="39"/>
      <c r="EK452" s="39"/>
      <c r="EL452" s="39"/>
      <c r="EM452" s="39"/>
      <c r="EN452" s="39"/>
      <c r="EO452" s="39"/>
      <c r="EP452" s="39"/>
      <c r="EQ452" s="39"/>
      <c r="ER452" s="39"/>
      <c r="ES452" s="39"/>
      <c r="ET452" s="39"/>
      <c r="EU452" s="39"/>
      <c r="EV452" s="39"/>
      <c r="EW452" s="39"/>
      <c r="EX452" s="39"/>
      <c r="EY452" s="39"/>
      <c r="EZ452" s="39"/>
      <c r="FA452" s="39"/>
      <c r="FB452" s="39"/>
      <c r="FC452" s="39"/>
      <c r="FD452" s="39"/>
      <c r="FE452" s="39"/>
      <c r="FF452" s="39"/>
      <c r="FG452" s="39"/>
      <c r="FH452" s="39"/>
      <c r="FI452" s="39"/>
      <c r="FJ452" s="39"/>
      <c r="FK452" s="39"/>
      <c r="FL452" s="39"/>
      <c r="FM452" s="39"/>
      <c r="FN452" s="39"/>
      <c r="FO452" s="39"/>
      <c r="FP452" s="39"/>
      <c r="FQ452" s="39"/>
      <c r="FR452" s="39"/>
      <c r="FS452" s="39"/>
      <c r="FT452" s="39"/>
      <c r="FU452" s="39"/>
      <c r="FV452" s="39"/>
      <c r="FW452" s="39"/>
      <c r="FX452" s="39"/>
      <c r="FY452" s="39"/>
      <c r="FZ452" s="39"/>
      <c r="GA452" s="39"/>
      <c r="GB452" s="39"/>
      <c r="GC452" s="39"/>
      <c r="GD452" s="39"/>
      <c r="GE452" s="39"/>
      <c r="GF452" s="39"/>
      <c r="GG452" s="39"/>
      <c r="GH452" s="39"/>
      <c r="GI452" s="39"/>
      <c r="GJ452" s="39"/>
      <c r="GK452" s="39"/>
      <c r="GL452" s="39"/>
      <c r="GM452" s="39"/>
      <c r="GN452" s="39"/>
      <c r="GO452" s="39"/>
      <c r="GP452" s="39"/>
    </row>
    <row r="453" spans="1:198">
      <c r="A453" s="192"/>
      <c r="B453" s="192"/>
      <c r="C453" s="192"/>
      <c r="D453" s="192"/>
      <c r="E453" s="192"/>
      <c r="F453" s="192"/>
      <c r="G453" s="192"/>
      <c r="H453" s="46"/>
      <c r="I453" s="53"/>
      <c r="J453" s="53"/>
      <c r="K453" s="207"/>
      <c r="L453" s="207"/>
      <c r="M453" s="207"/>
      <c r="N453" s="207"/>
      <c r="O453" s="207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  <c r="DH453" s="39"/>
      <c r="DI453" s="39"/>
      <c r="DJ453" s="39"/>
      <c r="DK453" s="39"/>
      <c r="DL453" s="39"/>
      <c r="DM453" s="39"/>
      <c r="DN453" s="39"/>
      <c r="DO453" s="39"/>
      <c r="DP453" s="39"/>
      <c r="DQ453" s="39"/>
      <c r="DR453" s="39"/>
      <c r="DS453" s="39"/>
      <c r="DT453" s="39"/>
      <c r="DU453" s="39"/>
      <c r="DV453" s="39"/>
      <c r="DW453" s="39"/>
      <c r="DX453" s="39"/>
      <c r="DY453" s="39"/>
      <c r="DZ453" s="39"/>
      <c r="EA453" s="39"/>
      <c r="EB453" s="39"/>
      <c r="EC453" s="39"/>
      <c r="ED453" s="39"/>
      <c r="EE453" s="39"/>
      <c r="EF453" s="39"/>
      <c r="EG453" s="39"/>
      <c r="EH453" s="39"/>
      <c r="EI453" s="39"/>
      <c r="EJ453" s="39"/>
      <c r="EK453" s="39"/>
      <c r="EL453" s="39"/>
      <c r="EM453" s="39"/>
      <c r="EN453" s="39"/>
      <c r="EO453" s="39"/>
      <c r="EP453" s="39"/>
      <c r="EQ453" s="39"/>
      <c r="ER453" s="39"/>
      <c r="ES453" s="39"/>
      <c r="ET453" s="39"/>
      <c r="EU453" s="39"/>
      <c r="EV453" s="39"/>
      <c r="EW453" s="39"/>
      <c r="EX453" s="39"/>
      <c r="EY453" s="39"/>
      <c r="EZ453" s="39"/>
      <c r="FA453" s="39"/>
      <c r="FB453" s="39"/>
      <c r="FC453" s="39"/>
      <c r="FD453" s="39"/>
      <c r="FE453" s="39"/>
      <c r="FF453" s="39"/>
      <c r="FG453" s="39"/>
      <c r="FH453" s="39"/>
      <c r="FI453" s="39"/>
      <c r="FJ453" s="39"/>
      <c r="FK453" s="39"/>
      <c r="FL453" s="39"/>
      <c r="FM453" s="39"/>
      <c r="FN453" s="39"/>
      <c r="FO453" s="39"/>
      <c r="FP453" s="39"/>
      <c r="FQ453" s="39"/>
      <c r="FR453" s="39"/>
      <c r="FS453" s="39"/>
      <c r="FT453" s="39"/>
      <c r="FU453" s="39"/>
      <c r="FV453" s="39"/>
      <c r="FW453" s="39"/>
      <c r="FX453" s="39"/>
      <c r="FY453" s="39"/>
      <c r="FZ453" s="39"/>
      <c r="GA453" s="39"/>
      <c r="GB453" s="39"/>
      <c r="GC453" s="39"/>
      <c r="GD453" s="39"/>
      <c r="GE453" s="39"/>
      <c r="GF453" s="39"/>
      <c r="GG453" s="39"/>
      <c r="GH453" s="39"/>
      <c r="GI453" s="39"/>
      <c r="GJ453" s="39"/>
      <c r="GK453" s="39"/>
      <c r="GL453" s="39"/>
      <c r="GM453" s="39"/>
      <c r="GN453" s="39"/>
      <c r="GO453" s="39"/>
      <c r="GP453" s="39"/>
    </row>
    <row r="454" spans="1:198">
      <c r="A454" s="192"/>
      <c r="B454" s="192"/>
      <c r="C454" s="192"/>
      <c r="D454" s="192"/>
      <c r="E454" s="192"/>
      <c r="F454" s="192"/>
      <c r="G454" s="192"/>
      <c r="H454" s="46"/>
      <c r="I454" s="53"/>
      <c r="J454" s="53"/>
      <c r="K454" s="207"/>
      <c r="L454" s="207"/>
      <c r="M454" s="207"/>
      <c r="N454" s="207"/>
      <c r="O454" s="207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  <c r="CP454" s="39"/>
      <c r="CQ454" s="39"/>
      <c r="CR454" s="39"/>
      <c r="CS454" s="39"/>
      <c r="CT454" s="39"/>
      <c r="CU454" s="39"/>
      <c r="CV454" s="39"/>
      <c r="CW454" s="39"/>
      <c r="CX454" s="39"/>
      <c r="CY454" s="39"/>
      <c r="CZ454" s="39"/>
      <c r="DA454" s="39"/>
      <c r="DB454" s="39"/>
      <c r="DC454" s="39"/>
      <c r="DD454" s="39"/>
      <c r="DE454" s="39"/>
      <c r="DF454" s="39"/>
      <c r="DG454" s="39"/>
      <c r="DH454" s="39"/>
      <c r="DI454" s="39"/>
      <c r="DJ454" s="39"/>
      <c r="DK454" s="39"/>
      <c r="DL454" s="39"/>
      <c r="DM454" s="39"/>
      <c r="DN454" s="39"/>
      <c r="DO454" s="39"/>
      <c r="DP454" s="39"/>
      <c r="DQ454" s="39"/>
      <c r="DR454" s="39"/>
      <c r="DS454" s="39"/>
      <c r="DT454" s="39"/>
      <c r="DU454" s="39"/>
      <c r="DV454" s="39"/>
      <c r="DW454" s="39"/>
      <c r="DX454" s="39"/>
      <c r="DY454" s="39"/>
      <c r="DZ454" s="39"/>
      <c r="EA454" s="39"/>
      <c r="EB454" s="39"/>
      <c r="EC454" s="39"/>
      <c r="ED454" s="39"/>
      <c r="EE454" s="39"/>
      <c r="EF454" s="39"/>
      <c r="EG454" s="39"/>
      <c r="EH454" s="39"/>
      <c r="EI454" s="39"/>
      <c r="EJ454" s="39"/>
      <c r="EK454" s="39"/>
      <c r="EL454" s="39"/>
      <c r="EM454" s="39"/>
      <c r="EN454" s="39"/>
      <c r="EO454" s="39"/>
      <c r="EP454" s="39"/>
      <c r="EQ454" s="39"/>
      <c r="ER454" s="39"/>
      <c r="ES454" s="39"/>
      <c r="ET454" s="39"/>
      <c r="EU454" s="39"/>
      <c r="EV454" s="39"/>
      <c r="EW454" s="39"/>
      <c r="EX454" s="39"/>
      <c r="EY454" s="39"/>
      <c r="EZ454" s="39"/>
      <c r="FA454" s="39"/>
      <c r="FB454" s="39"/>
      <c r="FC454" s="39"/>
      <c r="FD454" s="39"/>
      <c r="FE454" s="39"/>
      <c r="FF454" s="39"/>
      <c r="FG454" s="39"/>
      <c r="FH454" s="39"/>
      <c r="FI454" s="39"/>
      <c r="FJ454" s="39"/>
      <c r="FK454" s="39"/>
      <c r="FL454" s="39"/>
      <c r="FM454" s="39"/>
      <c r="FN454" s="39"/>
      <c r="FO454" s="39"/>
      <c r="FP454" s="39"/>
      <c r="FQ454" s="39"/>
      <c r="FR454" s="39"/>
      <c r="FS454" s="39"/>
      <c r="FT454" s="39"/>
      <c r="FU454" s="39"/>
      <c r="FV454" s="39"/>
      <c r="FW454" s="39"/>
      <c r="FX454" s="39"/>
      <c r="FY454" s="39"/>
      <c r="FZ454" s="39"/>
      <c r="GA454" s="39"/>
      <c r="GB454" s="39"/>
      <c r="GC454" s="39"/>
      <c r="GD454" s="39"/>
      <c r="GE454" s="39"/>
      <c r="GF454" s="39"/>
      <c r="GG454" s="39"/>
      <c r="GH454" s="39"/>
      <c r="GI454" s="39"/>
      <c r="GJ454" s="39"/>
      <c r="GK454" s="39"/>
      <c r="GL454" s="39"/>
      <c r="GM454" s="39"/>
      <c r="GN454" s="39"/>
      <c r="GO454" s="39"/>
      <c r="GP454" s="39"/>
    </row>
    <row r="455" spans="1:198">
      <c r="A455" s="192"/>
      <c r="B455" s="192"/>
      <c r="C455" s="192"/>
      <c r="D455" s="192"/>
      <c r="E455" s="192"/>
      <c r="F455" s="192"/>
      <c r="G455" s="192"/>
      <c r="H455" s="46"/>
      <c r="I455" s="53"/>
      <c r="J455" s="53"/>
      <c r="K455" s="207"/>
      <c r="L455" s="207"/>
      <c r="M455" s="207"/>
      <c r="N455" s="207"/>
      <c r="O455" s="207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  <c r="CU455" s="39"/>
      <c r="CV455" s="39"/>
      <c r="CW455" s="39"/>
      <c r="CX455" s="39"/>
      <c r="CY455" s="39"/>
      <c r="CZ455" s="39"/>
      <c r="DA455" s="39"/>
      <c r="DB455" s="39"/>
      <c r="DC455" s="39"/>
      <c r="DD455" s="39"/>
      <c r="DE455" s="39"/>
      <c r="DF455" s="39"/>
      <c r="DG455" s="39"/>
      <c r="DH455" s="39"/>
      <c r="DI455" s="39"/>
      <c r="DJ455" s="39"/>
      <c r="DK455" s="39"/>
      <c r="DL455" s="39"/>
      <c r="DM455" s="39"/>
      <c r="DN455" s="39"/>
      <c r="DO455" s="39"/>
      <c r="DP455" s="39"/>
      <c r="DQ455" s="39"/>
      <c r="DR455" s="39"/>
      <c r="DS455" s="39"/>
      <c r="DT455" s="39"/>
      <c r="DU455" s="39"/>
      <c r="DV455" s="39"/>
      <c r="DW455" s="39"/>
      <c r="DX455" s="39"/>
      <c r="DY455" s="39"/>
      <c r="DZ455" s="39"/>
      <c r="EA455" s="39"/>
      <c r="EB455" s="39"/>
      <c r="EC455" s="39"/>
      <c r="ED455" s="39"/>
      <c r="EE455" s="39"/>
      <c r="EF455" s="39"/>
      <c r="EG455" s="39"/>
      <c r="EH455" s="39"/>
      <c r="EI455" s="39"/>
      <c r="EJ455" s="39"/>
      <c r="EK455" s="39"/>
      <c r="EL455" s="39"/>
      <c r="EM455" s="39"/>
      <c r="EN455" s="39"/>
      <c r="EO455" s="39"/>
      <c r="EP455" s="39"/>
      <c r="EQ455" s="39"/>
      <c r="ER455" s="39"/>
      <c r="ES455" s="39"/>
      <c r="ET455" s="39"/>
      <c r="EU455" s="39"/>
      <c r="EV455" s="39"/>
      <c r="EW455" s="39"/>
      <c r="EX455" s="39"/>
      <c r="EY455" s="39"/>
      <c r="EZ455" s="39"/>
      <c r="FA455" s="39"/>
      <c r="FB455" s="39"/>
      <c r="FC455" s="39"/>
      <c r="FD455" s="39"/>
      <c r="FE455" s="39"/>
      <c r="FF455" s="39"/>
      <c r="FG455" s="39"/>
      <c r="FH455" s="39"/>
      <c r="FI455" s="39"/>
      <c r="FJ455" s="39"/>
      <c r="FK455" s="39"/>
      <c r="FL455" s="39"/>
      <c r="FM455" s="39"/>
      <c r="FN455" s="39"/>
      <c r="FO455" s="39"/>
      <c r="FP455" s="39"/>
      <c r="FQ455" s="39"/>
      <c r="FR455" s="39"/>
      <c r="FS455" s="39"/>
      <c r="FT455" s="39"/>
      <c r="FU455" s="39"/>
      <c r="FV455" s="39"/>
      <c r="FW455" s="39"/>
      <c r="FX455" s="39"/>
      <c r="FY455" s="39"/>
      <c r="FZ455" s="39"/>
      <c r="GA455" s="39"/>
      <c r="GB455" s="39"/>
      <c r="GC455" s="39"/>
      <c r="GD455" s="39"/>
      <c r="GE455" s="39"/>
      <c r="GF455" s="39"/>
      <c r="GG455" s="39"/>
      <c r="GH455" s="39"/>
      <c r="GI455" s="39"/>
      <c r="GJ455" s="39"/>
      <c r="GK455" s="39"/>
      <c r="GL455" s="39"/>
      <c r="GM455" s="39"/>
      <c r="GN455" s="39"/>
      <c r="GO455" s="39"/>
      <c r="GP455" s="39"/>
    </row>
    <row r="456" spans="1:198">
      <c r="A456" s="192"/>
      <c r="B456" s="192"/>
      <c r="C456" s="192"/>
      <c r="D456" s="192"/>
      <c r="E456" s="192"/>
      <c r="F456" s="192"/>
      <c r="G456" s="192"/>
      <c r="H456" s="46"/>
      <c r="I456" s="53"/>
      <c r="J456" s="53"/>
      <c r="K456" s="207"/>
      <c r="L456" s="207"/>
      <c r="M456" s="207"/>
      <c r="N456" s="207"/>
      <c r="O456" s="207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  <c r="CP456" s="39"/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  <c r="DH456" s="39"/>
      <c r="DI456" s="39"/>
      <c r="DJ456" s="39"/>
      <c r="DK456" s="39"/>
      <c r="DL456" s="39"/>
      <c r="DM456" s="39"/>
      <c r="DN456" s="39"/>
      <c r="DO456" s="39"/>
      <c r="DP456" s="39"/>
      <c r="DQ456" s="39"/>
      <c r="DR456" s="39"/>
      <c r="DS456" s="39"/>
      <c r="DT456" s="39"/>
      <c r="DU456" s="39"/>
      <c r="DV456" s="39"/>
      <c r="DW456" s="39"/>
      <c r="DX456" s="39"/>
      <c r="DY456" s="39"/>
      <c r="DZ456" s="39"/>
      <c r="EA456" s="39"/>
      <c r="EB456" s="39"/>
      <c r="EC456" s="39"/>
      <c r="ED456" s="39"/>
      <c r="EE456" s="39"/>
      <c r="EF456" s="39"/>
      <c r="EG456" s="39"/>
      <c r="EH456" s="39"/>
      <c r="EI456" s="39"/>
      <c r="EJ456" s="39"/>
      <c r="EK456" s="39"/>
      <c r="EL456" s="39"/>
      <c r="EM456" s="39"/>
      <c r="EN456" s="39"/>
      <c r="EO456" s="39"/>
      <c r="EP456" s="39"/>
      <c r="EQ456" s="39"/>
      <c r="ER456" s="39"/>
      <c r="ES456" s="39"/>
      <c r="ET456" s="39"/>
      <c r="EU456" s="39"/>
      <c r="EV456" s="39"/>
      <c r="EW456" s="39"/>
      <c r="EX456" s="39"/>
      <c r="EY456" s="39"/>
      <c r="EZ456" s="39"/>
      <c r="FA456" s="39"/>
      <c r="FB456" s="39"/>
      <c r="FC456" s="39"/>
      <c r="FD456" s="39"/>
      <c r="FE456" s="39"/>
      <c r="FF456" s="39"/>
      <c r="FG456" s="39"/>
      <c r="FH456" s="39"/>
      <c r="FI456" s="39"/>
      <c r="FJ456" s="39"/>
      <c r="FK456" s="39"/>
      <c r="FL456" s="39"/>
      <c r="FM456" s="39"/>
      <c r="FN456" s="39"/>
      <c r="FO456" s="39"/>
      <c r="FP456" s="39"/>
      <c r="FQ456" s="39"/>
      <c r="FR456" s="39"/>
      <c r="FS456" s="39"/>
      <c r="FT456" s="39"/>
      <c r="FU456" s="39"/>
      <c r="FV456" s="39"/>
      <c r="FW456" s="39"/>
      <c r="FX456" s="39"/>
      <c r="FY456" s="39"/>
      <c r="FZ456" s="39"/>
      <c r="GA456" s="39"/>
      <c r="GB456" s="39"/>
      <c r="GC456" s="39"/>
      <c r="GD456" s="39"/>
      <c r="GE456" s="39"/>
      <c r="GF456" s="39"/>
      <c r="GG456" s="39"/>
      <c r="GH456" s="39"/>
      <c r="GI456" s="39"/>
      <c r="GJ456" s="39"/>
      <c r="GK456" s="39"/>
      <c r="GL456" s="39"/>
      <c r="GM456" s="39"/>
      <c r="GN456" s="39"/>
      <c r="GO456" s="39"/>
      <c r="GP456" s="39"/>
    </row>
    <row r="457" spans="1:198">
      <c r="A457" s="192"/>
      <c r="B457" s="192"/>
      <c r="C457" s="192"/>
      <c r="D457" s="192"/>
      <c r="E457" s="192"/>
      <c r="F457" s="192"/>
      <c r="G457" s="192"/>
      <c r="H457" s="46"/>
      <c r="I457" s="53"/>
      <c r="J457" s="53"/>
      <c r="K457" s="207"/>
      <c r="L457" s="207"/>
      <c r="M457" s="207"/>
      <c r="N457" s="207"/>
      <c r="O457" s="207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  <c r="CP457" s="39"/>
      <c r="CQ457" s="39"/>
      <c r="CR457" s="39"/>
      <c r="CS457" s="39"/>
      <c r="CT457" s="39"/>
      <c r="CU457" s="39"/>
      <c r="CV457" s="39"/>
      <c r="CW457" s="39"/>
      <c r="CX457" s="39"/>
      <c r="CY457" s="39"/>
      <c r="CZ457" s="39"/>
      <c r="DA457" s="39"/>
      <c r="DB457" s="39"/>
      <c r="DC457" s="39"/>
      <c r="DD457" s="39"/>
      <c r="DE457" s="39"/>
      <c r="DF457" s="39"/>
      <c r="DG457" s="39"/>
      <c r="DH457" s="39"/>
      <c r="DI457" s="39"/>
      <c r="DJ457" s="39"/>
      <c r="DK457" s="39"/>
      <c r="DL457" s="39"/>
      <c r="DM457" s="39"/>
      <c r="DN457" s="39"/>
      <c r="DO457" s="39"/>
      <c r="DP457" s="39"/>
      <c r="DQ457" s="39"/>
      <c r="DR457" s="39"/>
      <c r="DS457" s="39"/>
      <c r="DT457" s="39"/>
      <c r="DU457" s="39"/>
      <c r="DV457" s="39"/>
      <c r="DW457" s="39"/>
      <c r="DX457" s="39"/>
      <c r="DY457" s="39"/>
      <c r="DZ457" s="39"/>
      <c r="EA457" s="39"/>
      <c r="EB457" s="39"/>
      <c r="EC457" s="39"/>
      <c r="ED457" s="39"/>
      <c r="EE457" s="39"/>
      <c r="EF457" s="39"/>
      <c r="EG457" s="39"/>
      <c r="EH457" s="39"/>
      <c r="EI457" s="39"/>
      <c r="EJ457" s="39"/>
      <c r="EK457" s="39"/>
      <c r="EL457" s="39"/>
      <c r="EM457" s="39"/>
      <c r="EN457" s="39"/>
      <c r="EO457" s="39"/>
      <c r="EP457" s="39"/>
      <c r="EQ457" s="39"/>
      <c r="ER457" s="39"/>
      <c r="ES457" s="39"/>
      <c r="ET457" s="39"/>
      <c r="EU457" s="39"/>
      <c r="EV457" s="39"/>
      <c r="EW457" s="39"/>
      <c r="EX457" s="39"/>
      <c r="EY457" s="39"/>
      <c r="EZ457" s="39"/>
      <c r="FA457" s="39"/>
      <c r="FB457" s="39"/>
      <c r="FC457" s="39"/>
      <c r="FD457" s="39"/>
      <c r="FE457" s="39"/>
      <c r="FF457" s="39"/>
      <c r="FG457" s="39"/>
      <c r="FH457" s="39"/>
      <c r="FI457" s="39"/>
      <c r="FJ457" s="39"/>
      <c r="FK457" s="39"/>
      <c r="FL457" s="39"/>
      <c r="FM457" s="39"/>
      <c r="FN457" s="39"/>
      <c r="FO457" s="39"/>
      <c r="FP457" s="39"/>
      <c r="FQ457" s="39"/>
      <c r="FR457" s="39"/>
      <c r="FS457" s="39"/>
      <c r="FT457" s="39"/>
      <c r="FU457" s="39"/>
      <c r="FV457" s="39"/>
      <c r="FW457" s="39"/>
      <c r="FX457" s="39"/>
      <c r="FY457" s="39"/>
      <c r="FZ457" s="39"/>
      <c r="GA457" s="39"/>
      <c r="GB457" s="39"/>
      <c r="GC457" s="39"/>
      <c r="GD457" s="39"/>
      <c r="GE457" s="39"/>
      <c r="GF457" s="39"/>
      <c r="GG457" s="39"/>
      <c r="GH457" s="39"/>
      <c r="GI457" s="39"/>
      <c r="GJ457" s="39"/>
      <c r="GK457" s="39"/>
      <c r="GL457" s="39"/>
      <c r="GM457" s="39"/>
      <c r="GN457" s="39"/>
      <c r="GO457" s="39"/>
      <c r="GP457" s="39"/>
    </row>
    <row r="458" spans="1:198">
      <c r="A458" s="192"/>
      <c r="B458" s="192"/>
      <c r="C458" s="192"/>
      <c r="D458" s="192"/>
      <c r="E458" s="192"/>
      <c r="F458" s="192"/>
      <c r="G458" s="192"/>
      <c r="H458" s="46"/>
      <c r="I458" s="53"/>
      <c r="J458" s="53"/>
      <c r="K458" s="207"/>
      <c r="L458" s="207"/>
      <c r="M458" s="207"/>
      <c r="N458" s="207"/>
      <c r="O458" s="207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  <c r="CP458" s="39"/>
      <c r="CQ458" s="39"/>
      <c r="CR458" s="39"/>
      <c r="CS458" s="39"/>
      <c r="CT458" s="39"/>
      <c r="CU458" s="39"/>
      <c r="CV458" s="39"/>
      <c r="CW458" s="39"/>
      <c r="CX458" s="39"/>
      <c r="CY458" s="39"/>
      <c r="CZ458" s="39"/>
      <c r="DA458" s="39"/>
      <c r="DB458" s="39"/>
      <c r="DC458" s="39"/>
      <c r="DD458" s="39"/>
      <c r="DE458" s="39"/>
      <c r="DF458" s="39"/>
      <c r="DG458" s="39"/>
      <c r="DH458" s="39"/>
      <c r="DI458" s="39"/>
      <c r="DJ458" s="39"/>
      <c r="DK458" s="39"/>
      <c r="DL458" s="39"/>
      <c r="DM458" s="39"/>
      <c r="DN458" s="39"/>
      <c r="DO458" s="39"/>
      <c r="DP458" s="39"/>
      <c r="DQ458" s="39"/>
      <c r="DR458" s="39"/>
      <c r="DS458" s="39"/>
      <c r="DT458" s="39"/>
      <c r="DU458" s="39"/>
      <c r="DV458" s="39"/>
      <c r="DW458" s="39"/>
      <c r="DX458" s="39"/>
      <c r="DY458" s="39"/>
      <c r="DZ458" s="39"/>
      <c r="EA458" s="39"/>
      <c r="EB458" s="39"/>
      <c r="EC458" s="39"/>
      <c r="ED458" s="39"/>
      <c r="EE458" s="39"/>
      <c r="EF458" s="39"/>
      <c r="EG458" s="39"/>
      <c r="EH458" s="39"/>
      <c r="EI458" s="39"/>
      <c r="EJ458" s="39"/>
      <c r="EK458" s="39"/>
      <c r="EL458" s="39"/>
      <c r="EM458" s="39"/>
      <c r="EN458" s="39"/>
      <c r="EO458" s="39"/>
      <c r="EP458" s="39"/>
      <c r="EQ458" s="39"/>
      <c r="ER458" s="39"/>
      <c r="ES458" s="39"/>
      <c r="ET458" s="39"/>
      <c r="EU458" s="39"/>
      <c r="EV458" s="39"/>
      <c r="EW458" s="39"/>
      <c r="EX458" s="39"/>
      <c r="EY458" s="39"/>
      <c r="EZ458" s="39"/>
      <c r="FA458" s="39"/>
      <c r="FB458" s="39"/>
      <c r="FC458" s="39"/>
      <c r="FD458" s="39"/>
      <c r="FE458" s="39"/>
      <c r="FF458" s="39"/>
      <c r="FG458" s="39"/>
      <c r="FH458" s="39"/>
      <c r="FI458" s="39"/>
      <c r="FJ458" s="39"/>
      <c r="FK458" s="39"/>
      <c r="FL458" s="39"/>
      <c r="FM458" s="39"/>
      <c r="FN458" s="39"/>
      <c r="FO458" s="39"/>
      <c r="FP458" s="39"/>
      <c r="FQ458" s="39"/>
      <c r="FR458" s="39"/>
      <c r="FS458" s="39"/>
      <c r="FT458" s="39"/>
      <c r="FU458" s="39"/>
      <c r="FV458" s="39"/>
      <c r="FW458" s="39"/>
      <c r="FX458" s="39"/>
      <c r="FY458" s="39"/>
      <c r="FZ458" s="39"/>
      <c r="GA458" s="39"/>
      <c r="GB458" s="39"/>
      <c r="GC458" s="39"/>
      <c r="GD458" s="39"/>
      <c r="GE458" s="39"/>
      <c r="GF458" s="39"/>
      <c r="GG458" s="39"/>
      <c r="GH458" s="39"/>
      <c r="GI458" s="39"/>
      <c r="GJ458" s="39"/>
      <c r="GK458" s="39"/>
      <c r="GL458" s="39"/>
      <c r="GM458" s="39"/>
      <c r="GN458" s="39"/>
      <c r="GO458" s="39"/>
      <c r="GP458" s="39"/>
    </row>
    <row r="459" spans="1:198">
      <c r="A459" s="192"/>
      <c r="B459" s="192"/>
      <c r="C459" s="192"/>
      <c r="D459" s="192"/>
      <c r="E459" s="192"/>
      <c r="F459" s="192"/>
      <c r="G459" s="192"/>
      <c r="H459" s="46"/>
      <c r="I459" s="53"/>
      <c r="J459" s="53"/>
      <c r="K459" s="207"/>
      <c r="L459" s="207"/>
      <c r="M459" s="207"/>
      <c r="N459" s="207"/>
      <c r="O459" s="207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  <c r="CP459" s="39"/>
      <c r="CQ459" s="39"/>
      <c r="CR459" s="39"/>
      <c r="CS459" s="39"/>
      <c r="CT459" s="39"/>
      <c r="CU459" s="39"/>
      <c r="CV459" s="39"/>
      <c r="CW459" s="39"/>
      <c r="CX459" s="39"/>
      <c r="CY459" s="39"/>
      <c r="CZ459" s="39"/>
      <c r="DA459" s="39"/>
      <c r="DB459" s="39"/>
      <c r="DC459" s="39"/>
      <c r="DD459" s="39"/>
      <c r="DE459" s="39"/>
      <c r="DF459" s="39"/>
      <c r="DG459" s="39"/>
      <c r="DH459" s="39"/>
      <c r="DI459" s="39"/>
      <c r="DJ459" s="39"/>
      <c r="DK459" s="39"/>
      <c r="DL459" s="39"/>
      <c r="DM459" s="39"/>
      <c r="DN459" s="39"/>
      <c r="DO459" s="39"/>
      <c r="DP459" s="39"/>
      <c r="DQ459" s="39"/>
      <c r="DR459" s="39"/>
      <c r="DS459" s="39"/>
      <c r="DT459" s="39"/>
      <c r="DU459" s="39"/>
      <c r="DV459" s="39"/>
      <c r="DW459" s="39"/>
      <c r="DX459" s="39"/>
      <c r="DY459" s="39"/>
      <c r="DZ459" s="39"/>
      <c r="EA459" s="39"/>
      <c r="EB459" s="39"/>
      <c r="EC459" s="39"/>
      <c r="ED459" s="39"/>
      <c r="EE459" s="39"/>
      <c r="EF459" s="39"/>
      <c r="EG459" s="39"/>
      <c r="EH459" s="39"/>
      <c r="EI459" s="39"/>
      <c r="EJ459" s="39"/>
      <c r="EK459" s="39"/>
      <c r="EL459" s="39"/>
      <c r="EM459" s="39"/>
      <c r="EN459" s="39"/>
      <c r="EO459" s="39"/>
      <c r="EP459" s="39"/>
      <c r="EQ459" s="39"/>
      <c r="ER459" s="39"/>
      <c r="ES459" s="39"/>
      <c r="ET459" s="39"/>
      <c r="EU459" s="39"/>
      <c r="EV459" s="39"/>
      <c r="EW459" s="39"/>
      <c r="EX459" s="39"/>
      <c r="EY459" s="39"/>
      <c r="EZ459" s="39"/>
      <c r="FA459" s="39"/>
      <c r="FB459" s="39"/>
      <c r="FC459" s="39"/>
      <c r="FD459" s="39"/>
      <c r="FE459" s="39"/>
      <c r="FF459" s="39"/>
      <c r="FG459" s="39"/>
      <c r="FH459" s="39"/>
      <c r="FI459" s="39"/>
      <c r="FJ459" s="39"/>
      <c r="FK459" s="39"/>
      <c r="FL459" s="39"/>
      <c r="FM459" s="39"/>
      <c r="FN459" s="39"/>
      <c r="FO459" s="39"/>
      <c r="FP459" s="39"/>
      <c r="FQ459" s="39"/>
      <c r="FR459" s="39"/>
      <c r="FS459" s="39"/>
      <c r="FT459" s="39"/>
      <c r="FU459" s="39"/>
      <c r="FV459" s="39"/>
      <c r="FW459" s="39"/>
      <c r="FX459" s="39"/>
      <c r="FY459" s="39"/>
      <c r="FZ459" s="39"/>
      <c r="GA459" s="39"/>
      <c r="GB459" s="39"/>
      <c r="GC459" s="39"/>
      <c r="GD459" s="39"/>
      <c r="GE459" s="39"/>
      <c r="GF459" s="39"/>
      <c r="GG459" s="39"/>
      <c r="GH459" s="39"/>
      <c r="GI459" s="39"/>
      <c r="GJ459" s="39"/>
      <c r="GK459" s="39"/>
      <c r="GL459" s="39"/>
      <c r="GM459" s="39"/>
      <c r="GN459" s="39"/>
      <c r="GO459" s="39"/>
      <c r="GP459" s="39"/>
    </row>
    <row r="460" spans="1:198">
      <c r="A460" s="192"/>
      <c r="B460" s="192"/>
      <c r="C460" s="192"/>
      <c r="D460" s="192"/>
      <c r="E460" s="192"/>
      <c r="F460" s="192"/>
      <c r="G460" s="192"/>
      <c r="H460" s="46"/>
      <c r="I460" s="53"/>
      <c r="J460" s="53"/>
      <c r="K460" s="207"/>
      <c r="L460" s="207"/>
      <c r="M460" s="207"/>
      <c r="N460" s="207"/>
      <c r="O460" s="207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  <c r="CP460" s="39"/>
      <c r="CQ460" s="39"/>
      <c r="CR460" s="39"/>
      <c r="CS460" s="39"/>
      <c r="CT460" s="39"/>
      <c r="CU460" s="39"/>
      <c r="CV460" s="39"/>
      <c r="CW460" s="39"/>
      <c r="CX460" s="39"/>
      <c r="CY460" s="39"/>
      <c r="CZ460" s="39"/>
      <c r="DA460" s="39"/>
      <c r="DB460" s="39"/>
      <c r="DC460" s="39"/>
      <c r="DD460" s="39"/>
      <c r="DE460" s="39"/>
      <c r="DF460" s="39"/>
      <c r="DG460" s="39"/>
      <c r="DH460" s="39"/>
      <c r="DI460" s="39"/>
      <c r="DJ460" s="39"/>
      <c r="DK460" s="39"/>
      <c r="DL460" s="39"/>
      <c r="DM460" s="39"/>
      <c r="DN460" s="39"/>
      <c r="DO460" s="39"/>
      <c r="DP460" s="39"/>
      <c r="DQ460" s="39"/>
      <c r="DR460" s="39"/>
      <c r="DS460" s="39"/>
      <c r="DT460" s="39"/>
      <c r="DU460" s="39"/>
      <c r="DV460" s="39"/>
      <c r="DW460" s="39"/>
      <c r="DX460" s="39"/>
      <c r="DY460" s="39"/>
      <c r="DZ460" s="39"/>
      <c r="EA460" s="39"/>
      <c r="EB460" s="39"/>
      <c r="EC460" s="39"/>
      <c r="ED460" s="39"/>
      <c r="EE460" s="39"/>
      <c r="EF460" s="39"/>
      <c r="EG460" s="39"/>
      <c r="EH460" s="39"/>
      <c r="EI460" s="39"/>
      <c r="EJ460" s="39"/>
      <c r="EK460" s="39"/>
      <c r="EL460" s="39"/>
      <c r="EM460" s="39"/>
      <c r="EN460" s="39"/>
      <c r="EO460" s="39"/>
      <c r="EP460" s="39"/>
      <c r="EQ460" s="39"/>
      <c r="ER460" s="39"/>
      <c r="ES460" s="39"/>
      <c r="ET460" s="39"/>
      <c r="EU460" s="39"/>
      <c r="EV460" s="39"/>
      <c r="EW460" s="39"/>
      <c r="EX460" s="39"/>
      <c r="EY460" s="39"/>
      <c r="EZ460" s="39"/>
      <c r="FA460" s="39"/>
      <c r="FB460" s="39"/>
      <c r="FC460" s="39"/>
      <c r="FD460" s="39"/>
      <c r="FE460" s="39"/>
      <c r="FF460" s="39"/>
      <c r="FG460" s="39"/>
      <c r="FH460" s="39"/>
      <c r="FI460" s="39"/>
      <c r="FJ460" s="39"/>
      <c r="FK460" s="39"/>
      <c r="FL460" s="39"/>
      <c r="FM460" s="39"/>
      <c r="FN460" s="39"/>
      <c r="FO460" s="39"/>
      <c r="FP460" s="39"/>
      <c r="FQ460" s="39"/>
      <c r="FR460" s="39"/>
      <c r="FS460" s="39"/>
      <c r="FT460" s="39"/>
      <c r="FU460" s="39"/>
      <c r="FV460" s="39"/>
      <c r="FW460" s="39"/>
      <c r="FX460" s="39"/>
      <c r="FY460" s="39"/>
      <c r="FZ460" s="39"/>
      <c r="GA460" s="39"/>
      <c r="GB460" s="39"/>
      <c r="GC460" s="39"/>
      <c r="GD460" s="39"/>
      <c r="GE460" s="39"/>
      <c r="GF460" s="39"/>
      <c r="GG460" s="39"/>
      <c r="GH460" s="39"/>
      <c r="GI460" s="39"/>
      <c r="GJ460" s="39"/>
      <c r="GK460" s="39"/>
      <c r="GL460" s="39"/>
      <c r="GM460" s="39"/>
      <c r="GN460" s="39"/>
      <c r="GO460" s="39"/>
      <c r="GP460" s="39"/>
    </row>
    <row r="461" spans="1:198">
      <c r="A461" s="192"/>
      <c r="B461" s="192"/>
      <c r="C461" s="192"/>
      <c r="D461" s="192"/>
      <c r="E461" s="192"/>
      <c r="F461" s="192"/>
      <c r="G461" s="192"/>
      <c r="H461" s="46"/>
      <c r="I461" s="53"/>
      <c r="J461" s="53"/>
      <c r="K461" s="207"/>
      <c r="L461" s="207"/>
      <c r="M461" s="207"/>
      <c r="N461" s="207"/>
      <c r="O461" s="207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  <c r="CP461" s="39"/>
      <c r="CQ461" s="39"/>
      <c r="CR461" s="39"/>
      <c r="CS461" s="39"/>
      <c r="CT461" s="39"/>
      <c r="CU461" s="39"/>
      <c r="CV461" s="39"/>
      <c r="CW461" s="39"/>
      <c r="CX461" s="39"/>
      <c r="CY461" s="39"/>
      <c r="CZ461" s="39"/>
      <c r="DA461" s="39"/>
      <c r="DB461" s="39"/>
      <c r="DC461" s="39"/>
      <c r="DD461" s="39"/>
      <c r="DE461" s="39"/>
      <c r="DF461" s="39"/>
      <c r="DG461" s="39"/>
      <c r="DH461" s="39"/>
      <c r="DI461" s="39"/>
      <c r="DJ461" s="39"/>
      <c r="DK461" s="39"/>
      <c r="DL461" s="39"/>
      <c r="DM461" s="39"/>
      <c r="DN461" s="39"/>
      <c r="DO461" s="39"/>
      <c r="DP461" s="39"/>
      <c r="DQ461" s="39"/>
      <c r="DR461" s="39"/>
      <c r="DS461" s="39"/>
      <c r="DT461" s="39"/>
      <c r="DU461" s="39"/>
      <c r="DV461" s="39"/>
      <c r="DW461" s="39"/>
      <c r="DX461" s="39"/>
      <c r="DY461" s="39"/>
      <c r="DZ461" s="39"/>
      <c r="EA461" s="39"/>
      <c r="EB461" s="39"/>
      <c r="EC461" s="39"/>
      <c r="ED461" s="39"/>
      <c r="EE461" s="39"/>
      <c r="EF461" s="39"/>
      <c r="EG461" s="39"/>
      <c r="EH461" s="39"/>
      <c r="EI461" s="39"/>
      <c r="EJ461" s="39"/>
      <c r="EK461" s="39"/>
      <c r="EL461" s="39"/>
      <c r="EM461" s="39"/>
      <c r="EN461" s="39"/>
      <c r="EO461" s="39"/>
      <c r="EP461" s="39"/>
      <c r="EQ461" s="39"/>
      <c r="ER461" s="39"/>
      <c r="ES461" s="39"/>
      <c r="ET461" s="39"/>
      <c r="EU461" s="39"/>
      <c r="EV461" s="39"/>
      <c r="EW461" s="39"/>
      <c r="EX461" s="39"/>
      <c r="EY461" s="39"/>
      <c r="EZ461" s="39"/>
      <c r="FA461" s="39"/>
      <c r="FB461" s="39"/>
      <c r="FC461" s="39"/>
      <c r="FD461" s="39"/>
      <c r="FE461" s="39"/>
      <c r="FF461" s="39"/>
      <c r="FG461" s="39"/>
      <c r="FH461" s="39"/>
      <c r="FI461" s="39"/>
      <c r="FJ461" s="39"/>
      <c r="FK461" s="39"/>
      <c r="FL461" s="39"/>
      <c r="FM461" s="39"/>
      <c r="FN461" s="39"/>
      <c r="FO461" s="39"/>
      <c r="FP461" s="39"/>
      <c r="FQ461" s="39"/>
      <c r="FR461" s="39"/>
      <c r="FS461" s="39"/>
      <c r="FT461" s="39"/>
      <c r="FU461" s="39"/>
      <c r="FV461" s="39"/>
      <c r="FW461" s="39"/>
      <c r="FX461" s="39"/>
      <c r="FY461" s="39"/>
      <c r="FZ461" s="39"/>
      <c r="GA461" s="39"/>
      <c r="GB461" s="39"/>
      <c r="GC461" s="39"/>
      <c r="GD461" s="39"/>
      <c r="GE461" s="39"/>
      <c r="GF461" s="39"/>
      <c r="GG461" s="39"/>
      <c r="GH461" s="39"/>
      <c r="GI461" s="39"/>
      <c r="GJ461" s="39"/>
      <c r="GK461" s="39"/>
      <c r="GL461" s="39"/>
      <c r="GM461" s="39"/>
      <c r="GN461" s="39"/>
      <c r="GO461" s="39"/>
      <c r="GP461" s="39"/>
    </row>
    <row r="462" spans="1:198">
      <c r="A462" s="192"/>
      <c r="B462" s="192"/>
      <c r="C462" s="192"/>
      <c r="D462" s="192"/>
      <c r="E462" s="192"/>
      <c r="F462" s="192"/>
      <c r="G462" s="192"/>
      <c r="H462" s="46"/>
      <c r="I462" s="53"/>
      <c r="J462" s="53"/>
      <c r="K462" s="207"/>
      <c r="L462" s="207"/>
      <c r="M462" s="207"/>
      <c r="N462" s="207"/>
      <c r="O462" s="207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  <c r="CP462" s="39"/>
      <c r="CQ462" s="39"/>
      <c r="CR462" s="39"/>
      <c r="CS462" s="39"/>
      <c r="CT462" s="39"/>
      <c r="CU462" s="39"/>
      <c r="CV462" s="39"/>
      <c r="CW462" s="39"/>
      <c r="CX462" s="39"/>
      <c r="CY462" s="39"/>
      <c r="CZ462" s="39"/>
      <c r="DA462" s="39"/>
      <c r="DB462" s="39"/>
      <c r="DC462" s="39"/>
      <c r="DD462" s="39"/>
      <c r="DE462" s="39"/>
      <c r="DF462" s="39"/>
      <c r="DG462" s="39"/>
      <c r="DH462" s="39"/>
      <c r="DI462" s="39"/>
      <c r="DJ462" s="39"/>
      <c r="DK462" s="39"/>
      <c r="DL462" s="39"/>
      <c r="DM462" s="39"/>
      <c r="DN462" s="39"/>
      <c r="DO462" s="39"/>
      <c r="DP462" s="39"/>
      <c r="DQ462" s="39"/>
      <c r="DR462" s="39"/>
      <c r="DS462" s="39"/>
      <c r="DT462" s="39"/>
      <c r="DU462" s="39"/>
      <c r="DV462" s="39"/>
      <c r="DW462" s="39"/>
      <c r="DX462" s="39"/>
      <c r="DY462" s="39"/>
      <c r="DZ462" s="39"/>
      <c r="EA462" s="39"/>
      <c r="EB462" s="39"/>
      <c r="EC462" s="39"/>
      <c r="ED462" s="39"/>
      <c r="EE462" s="39"/>
      <c r="EF462" s="39"/>
      <c r="EG462" s="39"/>
      <c r="EH462" s="39"/>
      <c r="EI462" s="39"/>
      <c r="EJ462" s="39"/>
      <c r="EK462" s="39"/>
      <c r="EL462" s="39"/>
      <c r="EM462" s="39"/>
      <c r="EN462" s="39"/>
      <c r="EO462" s="39"/>
      <c r="EP462" s="39"/>
      <c r="EQ462" s="39"/>
      <c r="ER462" s="39"/>
      <c r="ES462" s="39"/>
      <c r="ET462" s="39"/>
      <c r="EU462" s="39"/>
      <c r="EV462" s="39"/>
      <c r="EW462" s="39"/>
      <c r="EX462" s="39"/>
      <c r="EY462" s="39"/>
      <c r="EZ462" s="39"/>
      <c r="FA462" s="39"/>
      <c r="FB462" s="39"/>
      <c r="FC462" s="39"/>
      <c r="FD462" s="39"/>
      <c r="FE462" s="39"/>
      <c r="FF462" s="39"/>
      <c r="FG462" s="39"/>
      <c r="FH462" s="39"/>
      <c r="FI462" s="39"/>
      <c r="FJ462" s="39"/>
      <c r="FK462" s="39"/>
      <c r="FL462" s="39"/>
      <c r="FM462" s="39"/>
      <c r="FN462" s="39"/>
      <c r="FO462" s="39"/>
      <c r="FP462" s="39"/>
      <c r="FQ462" s="39"/>
      <c r="FR462" s="39"/>
      <c r="FS462" s="39"/>
      <c r="FT462" s="39"/>
      <c r="FU462" s="39"/>
      <c r="FV462" s="39"/>
      <c r="FW462" s="39"/>
      <c r="FX462" s="39"/>
      <c r="FY462" s="39"/>
      <c r="FZ462" s="39"/>
      <c r="GA462" s="39"/>
      <c r="GB462" s="39"/>
      <c r="GC462" s="39"/>
      <c r="GD462" s="39"/>
      <c r="GE462" s="39"/>
      <c r="GF462" s="39"/>
      <c r="GG462" s="39"/>
      <c r="GH462" s="39"/>
      <c r="GI462" s="39"/>
      <c r="GJ462" s="39"/>
      <c r="GK462" s="39"/>
      <c r="GL462" s="39"/>
      <c r="GM462" s="39"/>
      <c r="GN462" s="39"/>
      <c r="GO462" s="39"/>
      <c r="GP462" s="39"/>
    </row>
    <row r="463" spans="1:198">
      <c r="A463" s="192"/>
      <c r="B463" s="192"/>
      <c r="C463" s="192"/>
      <c r="D463" s="192"/>
      <c r="E463" s="192"/>
      <c r="F463" s="192"/>
      <c r="G463" s="192"/>
      <c r="H463" s="46"/>
      <c r="I463" s="53"/>
      <c r="J463" s="53"/>
      <c r="K463" s="207"/>
      <c r="L463" s="207"/>
      <c r="M463" s="207"/>
      <c r="N463" s="207"/>
      <c r="O463" s="207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  <c r="CP463" s="39"/>
      <c r="CQ463" s="39"/>
      <c r="CR463" s="39"/>
      <c r="CS463" s="39"/>
      <c r="CT463" s="39"/>
      <c r="CU463" s="39"/>
      <c r="CV463" s="39"/>
      <c r="CW463" s="39"/>
      <c r="CX463" s="39"/>
      <c r="CY463" s="39"/>
      <c r="CZ463" s="39"/>
      <c r="DA463" s="39"/>
      <c r="DB463" s="39"/>
      <c r="DC463" s="39"/>
      <c r="DD463" s="39"/>
      <c r="DE463" s="39"/>
      <c r="DF463" s="39"/>
      <c r="DG463" s="39"/>
      <c r="DH463" s="39"/>
      <c r="DI463" s="39"/>
      <c r="DJ463" s="39"/>
      <c r="DK463" s="39"/>
      <c r="DL463" s="39"/>
      <c r="DM463" s="39"/>
      <c r="DN463" s="39"/>
      <c r="DO463" s="39"/>
      <c r="DP463" s="39"/>
      <c r="DQ463" s="39"/>
      <c r="DR463" s="39"/>
      <c r="DS463" s="39"/>
      <c r="DT463" s="39"/>
      <c r="DU463" s="39"/>
      <c r="DV463" s="39"/>
      <c r="DW463" s="39"/>
      <c r="DX463" s="39"/>
      <c r="DY463" s="39"/>
      <c r="DZ463" s="39"/>
      <c r="EA463" s="39"/>
      <c r="EB463" s="39"/>
      <c r="EC463" s="39"/>
      <c r="ED463" s="39"/>
      <c r="EE463" s="39"/>
      <c r="EF463" s="39"/>
      <c r="EG463" s="39"/>
      <c r="EH463" s="39"/>
      <c r="EI463" s="39"/>
      <c r="EJ463" s="39"/>
      <c r="EK463" s="39"/>
      <c r="EL463" s="39"/>
      <c r="EM463" s="39"/>
      <c r="EN463" s="39"/>
      <c r="EO463" s="39"/>
      <c r="EP463" s="39"/>
      <c r="EQ463" s="39"/>
      <c r="ER463" s="39"/>
      <c r="ES463" s="39"/>
      <c r="ET463" s="39"/>
      <c r="EU463" s="39"/>
      <c r="EV463" s="39"/>
      <c r="EW463" s="39"/>
      <c r="EX463" s="39"/>
      <c r="EY463" s="39"/>
      <c r="EZ463" s="39"/>
      <c r="FA463" s="39"/>
      <c r="FB463" s="39"/>
      <c r="FC463" s="39"/>
      <c r="FD463" s="39"/>
      <c r="FE463" s="39"/>
      <c r="FF463" s="39"/>
      <c r="FG463" s="39"/>
      <c r="FH463" s="39"/>
      <c r="FI463" s="39"/>
      <c r="FJ463" s="39"/>
      <c r="FK463" s="39"/>
      <c r="FL463" s="39"/>
      <c r="FM463" s="39"/>
      <c r="FN463" s="39"/>
      <c r="FO463" s="39"/>
      <c r="FP463" s="39"/>
      <c r="FQ463" s="39"/>
      <c r="FR463" s="39"/>
      <c r="FS463" s="39"/>
      <c r="FT463" s="39"/>
      <c r="FU463" s="39"/>
      <c r="FV463" s="39"/>
      <c r="FW463" s="39"/>
      <c r="FX463" s="39"/>
      <c r="FY463" s="39"/>
      <c r="FZ463" s="39"/>
      <c r="GA463" s="39"/>
      <c r="GB463" s="39"/>
      <c r="GC463" s="39"/>
      <c r="GD463" s="39"/>
      <c r="GE463" s="39"/>
      <c r="GF463" s="39"/>
      <c r="GG463" s="39"/>
      <c r="GH463" s="39"/>
      <c r="GI463" s="39"/>
      <c r="GJ463" s="39"/>
      <c r="GK463" s="39"/>
      <c r="GL463" s="39"/>
      <c r="GM463" s="39"/>
      <c r="GN463" s="39"/>
      <c r="GO463" s="39"/>
      <c r="GP463" s="39"/>
    </row>
    <row r="464" spans="1:198">
      <c r="A464" s="192"/>
      <c r="B464" s="192"/>
      <c r="C464" s="192"/>
      <c r="D464" s="192"/>
      <c r="E464" s="192"/>
      <c r="F464" s="192"/>
      <c r="G464" s="192"/>
      <c r="H464" s="46"/>
      <c r="I464" s="53"/>
      <c r="J464" s="53"/>
      <c r="K464" s="207"/>
      <c r="L464" s="207"/>
      <c r="M464" s="207"/>
      <c r="N464" s="207"/>
      <c r="O464" s="207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  <c r="CP464" s="39"/>
      <c r="CQ464" s="39"/>
      <c r="CR464" s="39"/>
      <c r="CS464" s="39"/>
      <c r="CT464" s="39"/>
      <c r="CU464" s="39"/>
      <c r="CV464" s="39"/>
      <c r="CW464" s="39"/>
      <c r="CX464" s="39"/>
      <c r="CY464" s="39"/>
      <c r="CZ464" s="39"/>
      <c r="DA464" s="39"/>
      <c r="DB464" s="39"/>
      <c r="DC464" s="39"/>
      <c r="DD464" s="39"/>
      <c r="DE464" s="39"/>
      <c r="DF464" s="39"/>
      <c r="DG464" s="39"/>
      <c r="DH464" s="39"/>
      <c r="DI464" s="39"/>
      <c r="DJ464" s="39"/>
      <c r="DK464" s="39"/>
      <c r="DL464" s="39"/>
      <c r="DM464" s="39"/>
      <c r="DN464" s="39"/>
      <c r="DO464" s="39"/>
      <c r="DP464" s="39"/>
      <c r="DQ464" s="39"/>
      <c r="DR464" s="39"/>
      <c r="DS464" s="39"/>
      <c r="DT464" s="39"/>
      <c r="DU464" s="39"/>
      <c r="DV464" s="39"/>
      <c r="DW464" s="39"/>
      <c r="DX464" s="39"/>
      <c r="DY464" s="39"/>
      <c r="DZ464" s="39"/>
      <c r="EA464" s="39"/>
      <c r="EB464" s="39"/>
      <c r="EC464" s="39"/>
      <c r="ED464" s="39"/>
      <c r="EE464" s="39"/>
      <c r="EF464" s="39"/>
      <c r="EG464" s="39"/>
      <c r="EH464" s="39"/>
      <c r="EI464" s="39"/>
      <c r="EJ464" s="39"/>
      <c r="EK464" s="39"/>
      <c r="EL464" s="39"/>
      <c r="EM464" s="39"/>
      <c r="EN464" s="39"/>
      <c r="EO464" s="39"/>
      <c r="EP464" s="39"/>
      <c r="EQ464" s="39"/>
      <c r="ER464" s="39"/>
      <c r="ES464" s="39"/>
      <c r="ET464" s="39"/>
      <c r="EU464" s="39"/>
      <c r="EV464" s="39"/>
      <c r="EW464" s="39"/>
      <c r="EX464" s="39"/>
      <c r="EY464" s="39"/>
      <c r="EZ464" s="39"/>
      <c r="FA464" s="39"/>
      <c r="FB464" s="39"/>
      <c r="FC464" s="39"/>
      <c r="FD464" s="39"/>
      <c r="FE464" s="39"/>
      <c r="FF464" s="39"/>
      <c r="FG464" s="39"/>
      <c r="FH464" s="39"/>
      <c r="FI464" s="39"/>
      <c r="FJ464" s="39"/>
      <c r="FK464" s="39"/>
      <c r="FL464" s="39"/>
      <c r="FM464" s="39"/>
      <c r="FN464" s="39"/>
      <c r="FO464" s="39"/>
      <c r="FP464" s="39"/>
      <c r="FQ464" s="39"/>
      <c r="FR464" s="39"/>
      <c r="FS464" s="39"/>
      <c r="FT464" s="39"/>
      <c r="FU464" s="39"/>
      <c r="FV464" s="39"/>
      <c r="FW464" s="39"/>
      <c r="FX464" s="39"/>
      <c r="FY464" s="39"/>
      <c r="FZ464" s="39"/>
      <c r="GA464" s="39"/>
      <c r="GB464" s="39"/>
      <c r="GC464" s="39"/>
      <c r="GD464" s="39"/>
      <c r="GE464" s="39"/>
      <c r="GF464" s="39"/>
      <c r="GG464" s="39"/>
      <c r="GH464" s="39"/>
      <c r="GI464" s="39"/>
      <c r="GJ464" s="39"/>
      <c r="GK464" s="39"/>
      <c r="GL464" s="39"/>
      <c r="GM464" s="39"/>
      <c r="GN464" s="39"/>
      <c r="GO464" s="39"/>
      <c r="GP464" s="39"/>
    </row>
    <row r="465" spans="1:198">
      <c r="A465" s="192"/>
      <c r="B465" s="192"/>
      <c r="C465" s="192"/>
      <c r="D465" s="192"/>
      <c r="E465" s="192"/>
      <c r="F465" s="192"/>
      <c r="G465" s="192"/>
      <c r="H465" s="46"/>
      <c r="I465" s="53"/>
      <c r="J465" s="53"/>
      <c r="K465" s="207"/>
      <c r="L465" s="207"/>
      <c r="M465" s="207"/>
      <c r="N465" s="207"/>
      <c r="O465" s="207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  <c r="CP465" s="39"/>
      <c r="CQ465" s="39"/>
      <c r="CR465" s="39"/>
      <c r="CS465" s="39"/>
      <c r="CT465" s="39"/>
      <c r="CU465" s="39"/>
      <c r="CV465" s="39"/>
      <c r="CW465" s="39"/>
      <c r="CX465" s="39"/>
      <c r="CY465" s="39"/>
      <c r="CZ465" s="39"/>
      <c r="DA465" s="39"/>
      <c r="DB465" s="39"/>
      <c r="DC465" s="39"/>
      <c r="DD465" s="39"/>
      <c r="DE465" s="39"/>
      <c r="DF465" s="39"/>
      <c r="DG465" s="39"/>
      <c r="DH465" s="39"/>
      <c r="DI465" s="39"/>
      <c r="DJ465" s="39"/>
      <c r="DK465" s="39"/>
      <c r="DL465" s="39"/>
      <c r="DM465" s="39"/>
      <c r="DN465" s="39"/>
      <c r="DO465" s="39"/>
      <c r="DP465" s="39"/>
      <c r="DQ465" s="39"/>
      <c r="DR465" s="39"/>
      <c r="DS465" s="39"/>
      <c r="DT465" s="39"/>
      <c r="DU465" s="39"/>
      <c r="DV465" s="39"/>
      <c r="DW465" s="39"/>
      <c r="DX465" s="39"/>
      <c r="DY465" s="39"/>
      <c r="DZ465" s="39"/>
      <c r="EA465" s="39"/>
      <c r="EB465" s="39"/>
      <c r="EC465" s="39"/>
      <c r="ED465" s="39"/>
      <c r="EE465" s="39"/>
      <c r="EF465" s="39"/>
      <c r="EG465" s="39"/>
      <c r="EH465" s="39"/>
      <c r="EI465" s="39"/>
      <c r="EJ465" s="39"/>
      <c r="EK465" s="39"/>
      <c r="EL465" s="39"/>
      <c r="EM465" s="39"/>
      <c r="EN465" s="39"/>
      <c r="EO465" s="39"/>
      <c r="EP465" s="39"/>
      <c r="EQ465" s="39"/>
      <c r="ER465" s="39"/>
      <c r="ES465" s="39"/>
      <c r="ET465" s="39"/>
      <c r="EU465" s="39"/>
      <c r="EV465" s="39"/>
      <c r="EW465" s="39"/>
      <c r="EX465" s="39"/>
      <c r="EY465" s="39"/>
      <c r="EZ465" s="39"/>
      <c r="FA465" s="39"/>
      <c r="FB465" s="39"/>
      <c r="FC465" s="39"/>
      <c r="FD465" s="39"/>
      <c r="FE465" s="39"/>
      <c r="FF465" s="39"/>
      <c r="FG465" s="39"/>
      <c r="FH465" s="39"/>
      <c r="FI465" s="39"/>
      <c r="FJ465" s="39"/>
      <c r="FK465" s="39"/>
      <c r="FL465" s="39"/>
      <c r="FM465" s="39"/>
      <c r="FN465" s="39"/>
      <c r="FO465" s="39"/>
      <c r="FP465" s="39"/>
      <c r="FQ465" s="39"/>
      <c r="FR465" s="39"/>
      <c r="FS465" s="39"/>
      <c r="FT465" s="39"/>
      <c r="FU465" s="39"/>
      <c r="FV465" s="39"/>
      <c r="FW465" s="39"/>
      <c r="FX465" s="39"/>
      <c r="FY465" s="39"/>
      <c r="FZ465" s="39"/>
      <c r="GA465" s="39"/>
      <c r="GB465" s="39"/>
      <c r="GC465" s="39"/>
      <c r="GD465" s="39"/>
      <c r="GE465" s="39"/>
      <c r="GF465" s="39"/>
      <c r="GG465" s="39"/>
      <c r="GH465" s="39"/>
      <c r="GI465" s="39"/>
      <c r="GJ465" s="39"/>
      <c r="GK465" s="39"/>
      <c r="GL465" s="39"/>
      <c r="GM465" s="39"/>
      <c r="GN465" s="39"/>
      <c r="GO465" s="39"/>
      <c r="GP465" s="39"/>
    </row>
    <row r="466" spans="1:198">
      <c r="A466" s="192"/>
      <c r="B466" s="192"/>
      <c r="C466" s="192"/>
      <c r="D466" s="192"/>
      <c r="E466" s="192"/>
      <c r="F466" s="192"/>
      <c r="G466" s="192"/>
      <c r="H466" s="46"/>
      <c r="I466" s="53"/>
      <c r="J466" s="53"/>
      <c r="K466" s="207"/>
      <c r="L466" s="207"/>
      <c r="M466" s="207"/>
      <c r="N466" s="207"/>
      <c r="O466" s="207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39"/>
      <c r="CT466" s="39"/>
      <c r="CU466" s="39"/>
      <c r="CV466" s="39"/>
      <c r="CW466" s="39"/>
      <c r="CX466" s="39"/>
      <c r="CY466" s="39"/>
      <c r="CZ466" s="39"/>
      <c r="DA466" s="39"/>
      <c r="DB466" s="39"/>
      <c r="DC466" s="39"/>
      <c r="DD466" s="39"/>
      <c r="DE466" s="39"/>
      <c r="DF466" s="39"/>
      <c r="DG466" s="39"/>
      <c r="DH466" s="39"/>
      <c r="DI466" s="39"/>
      <c r="DJ466" s="39"/>
      <c r="DK466" s="39"/>
      <c r="DL466" s="39"/>
      <c r="DM466" s="39"/>
      <c r="DN466" s="39"/>
      <c r="DO466" s="39"/>
      <c r="DP466" s="39"/>
      <c r="DQ466" s="39"/>
      <c r="DR466" s="39"/>
      <c r="DS466" s="39"/>
      <c r="DT466" s="39"/>
      <c r="DU466" s="39"/>
      <c r="DV466" s="39"/>
      <c r="DW466" s="39"/>
      <c r="DX466" s="39"/>
      <c r="DY466" s="39"/>
      <c r="DZ466" s="39"/>
      <c r="EA466" s="39"/>
      <c r="EB466" s="39"/>
      <c r="EC466" s="39"/>
      <c r="ED466" s="39"/>
      <c r="EE466" s="39"/>
      <c r="EF466" s="39"/>
      <c r="EG466" s="39"/>
      <c r="EH466" s="39"/>
      <c r="EI466" s="39"/>
      <c r="EJ466" s="39"/>
      <c r="EK466" s="39"/>
      <c r="EL466" s="39"/>
      <c r="EM466" s="39"/>
      <c r="EN466" s="39"/>
      <c r="EO466" s="39"/>
      <c r="EP466" s="39"/>
      <c r="EQ466" s="39"/>
      <c r="ER466" s="39"/>
      <c r="ES466" s="39"/>
      <c r="ET466" s="39"/>
      <c r="EU466" s="39"/>
      <c r="EV466" s="39"/>
      <c r="EW466" s="39"/>
      <c r="EX466" s="39"/>
      <c r="EY466" s="39"/>
      <c r="EZ466" s="39"/>
      <c r="FA466" s="39"/>
      <c r="FB466" s="39"/>
      <c r="FC466" s="39"/>
      <c r="FD466" s="39"/>
      <c r="FE466" s="39"/>
      <c r="FF466" s="39"/>
      <c r="FG466" s="39"/>
      <c r="FH466" s="39"/>
      <c r="FI466" s="39"/>
      <c r="FJ466" s="39"/>
      <c r="FK466" s="39"/>
      <c r="FL466" s="39"/>
      <c r="FM466" s="39"/>
      <c r="FN466" s="39"/>
      <c r="FO466" s="39"/>
      <c r="FP466" s="39"/>
      <c r="FQ466" s="39"/>
      <c r="FR466" s="39"/>
      <c r="FS466" s="39"/>
      <c r="FT466" s="39"/>
      <c r="FU466" s="39"/>
      <c r="FV466" s="39"/>
      <c r="FW466" s="39"/>
      <c r="FX466" s="39"/>
      <c r="FY466" s="39"/>
      <c r="FZ466" s="39"/>
      <c r="GA466" s="39"/>
      <c r="GB466" s="39"/>
      <c r="GC466" s="39"/>
      <c r="GD466" s="39"/>
      <c r="GE466" s="39"/>
      <c r="GF466" s="39"/>
      <c r="GG466" s="39"/>
      <c r="GH466" s="39"/>
      <c r="GI466" s="39"/>
      <c r="GJ466" s="39"/>
      <c r="GK466" s="39"/>
      <c r="GL466" s="39"/>
      <c r="GM466" s="39"/>
      <c r="GN466" s="39"/>
      <c r="GO466" s="39"/>
      <c r="GP466" s="39"/>
    </row>
    <row r="467" spans="1:198">
      <c r="A467" s="192"/>
      <c r="B467" s="192"/>
      <c r="C467" s="192"/>
      <c r="D467" s="192"/>
      <c r="E467" s="192"/>
      <c r="F467" s="192"/>
      <c r="G467" s="192"/>
      <c r="H467" s="46"/>
      <c r="I467" s="53"/>
      <c r="J467" s="53"/>
      <c r="K467" s="207"/>
      <c r="L467" s="207"/>
      <c r="M467" s="207"/>
      <c r="N467" s="207"/>
      <c r="O467" s="207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39"/>
      <c r="CT467" s="39"/>
      <c r="CU467" s="39"/>
      <c r="CV467" s="39"/>
      <c r="CW467" s="39"/>
      <c r="CX467" s="39"/>
      <c r="CY467" s="39"/>
      <c r="CZ467" s="39"/>
      <c r="DA467" s="39"/>
      <c r="DB467" s="39"/>
      <c r="DC467" s="39"/>
      <c r="DD467" s="39"/>
      <c r="DE467" s="39"/>
      <c r="DF467" s="39"/>
      <c r="DG467" s="39"/>
      <c r="DH467" s="39"/>
      <c r="DI467" s="39"/>
      <c r="DJ467" s="39"/>
      <c r="DK467" s="39"/>
      <c r="DL467" s="39"/>
      <c r="DM467" s="39"/>
      <c r="DN467" s="39"/>
      <c r="DO467" s="39"/>
      <c r="DP467" s="39"/>
      <c r="DQ467" s="39"/>
      <c r="DR467" s="39"/>
      <c r="DS467" s="39"/>
      <c r="DT467" s="39"/>
      <c r="DU467" s="39"/>
      <c r="DV467" s="39"/>
      <c r="DW467" s="39"/>
      <c r="DX467" s="39"/>
      <c r="DY467" s="39"/>
      <c r="DZ467" s="39"/>
      <c r="EA467" s="39"/>
      <c r="EB467" s="39"/>
      <c r="EC467" s="39"/>
      <c r="ED467" s="39"/>
      <c r="EE467" s="39"/>
      <c r="EF467" s="39"/>
      <c r="EG467" s="39"/>
      <c r="EH467" s="39"/>
      <c r="EI467" s="39"/>
      <c r="EJ467" s="39"/>
      <c r="EK467" s="39"/>
      <c r="EL467" s="39"/>
      <c r="EM467" s="39"/>
      <c r="EN467" s="39"/>
      <c r="EO467" s="39"/>
      <c r="EP467" s="39"/>
      <c r="EQ467" s="39"/>
      <c r="ER467" s="39"/>
      <c r="ES467" s="39"/>
      <c r="ET467" s="39"/>
      <c r="EU467" s="39"/>
      <c r="EV467" s="39"/>
      <c r="EW467" s="39"/>
      <c r="EX467" s="39"/>
      <c r="EY467" s="39"/>
      <c r="EZ467" s="39"/>
      <c r="FA467" s="39"/>
      <c r="FB467" s="39"/>
      <c r="FC467" s="39"/>
      <c r="FD467" s="39"/>
      <c r="FE467" s="39"/>
      <c r="FF467" s="39"/>
      <c r="FG467" s="39"/>
      <c r="FH467" s="39"/>
      <c r="FI467" s="39"/>
      <c r="FJ467" s="39"/>
      <c r="FK467" s="39"/>
      <c r="FL467" s="39"/>
      <c r="FM467" s="39"/>
      <c r="FN467" s="39"/>
      <c r="FO467" s="39"/>
      <c r="FP467" s="39"/>
      <c r="FQ467" s="39"/>
      <c r="FR467" s="39"/>
      <c r="FS467" s="39"/>
      <c r="FT467" s="39"/>
      <c r="FU467" s="39"/>
      <c r="FV467" s="39"/>
      <c r="FW467" s="39"/>
      <c r="FX467" s="39"/>
      <c r="FY467" s="39"/>
      <c r="FZ467" s="39"/>
      <c r="GA467" s="39"/>
      <c r="GB467" s="39"/>
      <c r="GC467" s="39"/>
      <c r="GD467" s="39"/>
      <c r="GE467" s="39"/>
      <c r="GF467" s="39"/>
      <c r="GG467" s="39"/>
      <c r="GH467" s="39"/>
      <c r="GI467" s="39"/>
      <c r="GJ467" s="39"/>
      <c r="GK467" s="39"/>
      <c r="GL467" s="39"/>
      <c r="GM467" s="39"/>
      <c r="GN467" s="39"/>
      <c r="GO467" s="39"/>
      <c r="GP467" s="39"/>
    </row>
    <row r="468" spans="1:198">
      <c r="A468" s="192"/>
      <c r="B468" s="192"/>
      <c r="C468" s="192"/>
      <c r="D468" s="192"/>
      <c r="E468" s="192"/>
      <c r="F468" s="192"/>
      <c r="G468" s="192"/>
      <c r="H468" s="46"/>
      <c r="I468" s="53"/>
      <c r="J468" s="53"/>
      <c r="K468" s="207"/>
      <c r="L468" s="207"/>
      <c r="M468" s="207"/>
      <c r="N468" s="207"/>
      <c r="O468" s="207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39"/>
      <c r="CT468" s="39"/>
      <c r="CU468" s="39"/>
      <c r="CV468" s="39"/>
      <c r="CW468" s="39"/>
      <c r="CX468" s="39"/>
      <c r="CY468" s="39"/>
      <c r="CZ468" s="39"/>
      <c r="DA468" s="39"/>
      <c r="DB468" s="39"/>
      <c r="DC468" s="39"/>
      <c r="DD468" s="39"/>
      <c r="DE468" s="39"/>
      <c r="DF468" s="39"/>
      <c r="DG468" s="39"/>
      <c r="DH468" s="39"/>
      <c r="DI468" s="39"/>
      <c r="DJ468" s="39"/>
      <c r="DK468" s="39"/>
      <c r="DL468" s="39"/>
      <c r="DM468" s="39"/>
      <c r="DN468" s="39"/>
      <c r="DO468" s="39"/>
      <c r="DP468" s="39"/>
      <c r="DQ468" s="39"/>
      <c r="DR468" s="39"/>
      <c r="DS468" s="39"/>
      <c r="DT468" s="39"/>
      <c r="DU468" s="39"/>
      <c r="DV468" s="39"/>
      <c r="DW468" s="39"/>
      <c r="DX468" s="39"/>
      <c r="DY468" s="39"/>
      <c r="DZ468" s="39"/>
      <c r="EA468" s="39"/>
      <c r="EB468" s="39"/>
      <c r="EC468" s="39"/>
      <c r="ED468" s="39"/>
      <c r="EE468" s="39"/>
      <c r="EF468" s="39"/>
      <c r="EG468" s="39"/>
      <c r="EH468" s="39"/>
      <c r="EI468" s="39"/>
      <c r="EJ468" s="39"/>
      <c r="EK468" s="39"/>
      <c r="EL468" s="39"/>
      <c r="EM468" s="39"/>
      <c r="EN468" s="39"/>
      <c r="EO468" s="39"/>
      <c r="EP468" s="39"/>
      <c r="EQ468" s="39"/>
      <c r="ER468" s="39"/>
      <c r="ES468" s="39"/>
      <c r="ET468" s="39"/>
      <c r="EU468" s="39"/>
      <c r="EV468" s="39"/>
      <c r="EW468" s="39"/>
      <c r="EX468" s="39"/>
      <c r="EY468" s="39"/>
      <c r="EZ468" s="39"/>
      <c r="FA468" s="39"/>
      <c r="FB468" s="39"/>
      <c r="FC468" s="39"/>
      <c r="FD468" s="39"/>
      <c r="FE468" s="39"/>
      <c r="FF468" s="39"/>
      <c r="FG468" s="39"/>
      <c r="FH468" s="39"/>
      <c r="FI468" s="39"/>
      <c r="FJ468" s="39"/>
      <c r="FK468" s="39"/>
      <c r="FL468" s="39"/>
      <c r="FM468" s="39"/>
      <c r="FN468" s="39"/>
      <c r="FO468" s="39"/>
      <c r="FP468" s="39"/>
      <c r="FQ468" s="39"/>
      <c r="FR468" s="39"/>
      <c r="FS468" s="39"/>
      <c r="FT468" s="39"/>
      <c r="FU468" s="39"/>
      <c r="FV468" s="39"/>
      <c r="FW468" s="39"/>
      <c r="FX468" s="39"/>
      <c r="FY468" s="39"/>
      <c r="FZ468" s="39"/>
      <c r="GA468" s="39"/>
      <c r="GB468" s="39"/>
      <c r="GC468" s="39"/>
      <c r="GD468" s="39"/>
      <c r="GE468" s="39"/>
      <c r="GF468" s="39"/>
      <c r="GG468" s="39"/>
      <c r="GH468" s="39"/>
      <c r="GI468" s="39"/>
      <c r="GJ468" s="39"/>
      <c r="GK468" s="39"/>
      <c r="GL468" s="39"/>
      <c r="GM468" s="39"/>
      <c r="GN468" s="39"/>
      <c r="GO468" s="39"/>
      <c r="GP468" s="39"/>
    </row>
    <row r="469" spans="1:198">
      <c r="A469" s="192"/>
      <c r="B469" s="192"/>
      <c r="C469" s="192"/>
      <c r="D469" s="192"/>
      <c r="E469" s="192"/>
      <c r="F469" s="192"/>
      <c r="G469" s="192"/>
      <c r="H469" s="46"/>
      <c r="I469" s="53"/>
      <c r="J469" s="53"/>
      <c r="K469" s="207"/>
      <c r="L469" s="207"/>
      <c r="M469" s="207"/>
      <c r="N469" s="207"/>
      <c r="O469" s="207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39"/>
      <c r="CT469" s="39"/>
      <c r="CU469" s="39"/>
      <c r="CV469" s="39"/>
      <c r="CW469" s="39"/>
      <c r="CX469" s="39"/>
      <c r="CY469" s="39"/>
      <c r="CZ469" s="39"/>
      <c r="DA469" s="39"/>
      <c r="DB469" s="39"/>
      <c r="DC469" s="39"/>
      <c r="DD469" s="39"/>
      <c r="DE469" s="39"/>
      <c r="DF469" s="39"/>
      <c r="DG469" s="39"/>
      <c r="DH469" s="39"/>
      <c r="DI469" s="39"/>
      <c r="DJ469" s="39"/>
      <c r="DK469" s="39"/>
      <c r="DL469" s="39"/>
      <c r="DM469" s="39"/>
      <c r="DN469" s="39"/>
      <c r="DO469" s="39"/>
      <c r="DP469" s="39"/>
      <c r="DQ469" s="39"/>
      <c r="DR469" s="39"/>
      <c r="DS469" s="39"/>
      <c r="DT469" s="39"/>
      <c r="DU469" s="39"/>
      <c r="DV469" s="39"/>
      <c r="DW469" s="39"/>
      <c r="DX469" s="39"/>
      <c r="DY469" s="39"/>
      <c r="DZ469" s="39"/>
      <c r="EA469" s="39"/>
      <c r="EB469" s="39"/>
      <c r="EC469" s="39"/>
      <c r="ED469" s="39"/>
      <c r="EE469" s="39"/>
      <c r="EF469" s="39"/>
      <c r="EG469" s="39"/>
      <c r="EH469" s="39"/>
      <c r="EI469" s="39"/>
      <c r="EJ469" s="39"/>
      <c r="EK469" s="39"/>
      <c r="EL469" s="39"/>
      <c r="EM469" s="39"/>
      <c r="EN469" s="39"/>
      <c r="EO469" s="39"/>
      <c r="EP469" s="39"/>
      <c r="EQ469" s="39"/>
      <c r="ER469" s="39"/>
      <c r="ES469" s="39"/>
      <c r="ET469" s="39"/>
      <c r="EU469" s="39"/>
      <c r="EV469" s="39"/>
      <c r="EW469" s="39"/>
      <c r="EX469" s="39"/>
      <c r="EY469" s="39"/>
      <c r="EZ469" s="39"/>
      <c r="FA469" s="39"/>
      <c r="FB469" s="39"/>
      <c r="FC469" s="39"/>
      <c r="FD469" s="39"/>
      <c r="FE469" s="39"/>
      <c r="FF469" s="39"/>
      <c r="FG469" s="39"/>
      <c r="FH469" s="39"/>
      <c r="FI469" s="39"/>
      <c r="FJ469" s="39"/>
      <c r="FK469" s="39"/>
      <c r="FL469" s="39"/>
      <c r="FM469" s="39"/>
      <c r="FN469" s="39"/>
      <c r="FO469" s="39"/>
      <c r="FP469" s="39"/>
      <c r="FQ469" s="39"/>
      <c r="FR469" s="39"/>
      <c r="FS469" s="39"/>
      <c r="FT469" s="39"/>
      <c r="FU469" s="39"/>
      <c r="FV469" s="39"/>
      <c r="FW469" s="39"/>
      <c r="FX469" s="39"/>
      <c r="FY469" s="39"/>
      <c r="FZ469" s="39"/>
      <c r="GA469" s="39"/>
      <c r="GB469" s="39"/>
      <c r="GC469" s="39"/>
      <c r="GD469" s="39"/>
      <c r="GE469" s="39"/>
      <c r="GF469" s="39"/>
      <c r="GG469" s="39"/>
      <c r="GH469" s="39"/>
      <c r="GI469" s="39"/>
      <c r="GJ469" s="39"/>
      <c r="GK469" s="39"/>
      <c r="GL469" s="39"/>
      <c r="GM469" s="39"/>
      <c r="GN469" s="39"/>
      <c r="GO469" s="39"/>
      <c r="GP469" s="39"/>
    </row>
    <row r="470" spans="1:198">
      <c r="A470" s="192"/>
      <c r="B470" s="192"/>
      <c r="C470" s="192"/>
      <c r="D470" s="192"/>
      <c r="E470" s="192"/>
      <c r="F470" s="192"/>
      <c r="G470" s="192"/>
      <c r="H470" s="46"/>
      <c r="I470" s="53"/>
      <c r="J470" s="53"/>
      <c r="K470" s="207"/>
      <c r="L470" s="207"/>
      <c r="M470" s="207"/>
      <c r="N470" s="207"/>
      <c r="O470" s="207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39"/>
      <c r="CT470" s="39"/>
      <c r="CU470" s="39"/>
      <c r="CV470" s="39"/>
      <c r="CW470" s="39"/>
      <c r="CX470" s="39"/>
      <c r="CY470" s="39"/>
      <c r="CZ470" s="39"/>
      <c r="DA470" s="39"/>
      <c r="DB470" s="39"/>
      <c r="DC470" s="39"/>
      <c r="DD470" s="39"/>
      <c r="DE470" s="39"/>
      <c r="DF470" s="39"/>
      <c r="DG470" s="39"/>
      <c r="DH470" s="39"/>
      <c r="DI470" s="39"/>
      <c r="DJ470" s="39"/>
      <c r="DK470" s="39"/>
      <c r="DL470" s="39"/>
      <c r="DM470" s="39"/>
      <c r="DN470" s="39"/>
      <c r="DO470" s="39"/>
      <c r="DP470" s="39"/>
      <c r="DQ470" s="39"/>
      <c r="DR470" s="39"/>
      <c r="DS470" s="39"/>
      <c r="DT470" s="39"/>
      <c r="DU470" s="39"/>
      <c r="DV470" s="39"/>
      <c r="DW470" s="39"/>
      <c r="DX470" s="39"/>
      <c r="DY470" s="39"/>
      <c r="DZ470" s="39"/>
      <c r="EA470" s="39"/>
      <c r="EB470" s="39"/>
      <c r="EC470" s="39"/>
      <c r="ED470" s="39"/>
      <c r="EE470" s="39"/>
      <c r="EF470" s="39"/>
      <c r="EG470" s="39"/>
      <c r="EH470" s="39"/>
      <c r="EI470" s="39"/>
      <c r="EJ470" s="39"/>
      <c r="EK470" s="39"/>
      <c r="EL470" s="39"/>
      <c r="EM470" s="39"/>
      <c r="EN470" s="39"/>
      <c r="EO470" s="39"/>
      <c r="EP470" s="39"/>
      <c r="EQ470" s="39"/>
      <c r="ER470" s="39"/>
      <c r="ES470" s="39"/>
      <c r="ET470" s="39"/>
      <c r="EU470" s="39"/>
      <c r="EV470" s="39"/>
      <c r="EW470" s="39"/>
      <c r="EX470" s="39"/>
      <c r="EY470" s="39"/>
      <c r="EZ470" s="39"/>
      <c r="FA470" s="39"/>
      <c r="FB470" s="39"/>
      <c r="FC470" s="39"/>
      <c r="FD470" s="39"/>
      <c r="FE470" s="39"/>
      <c r="FF470" s="39"/>
      <c r="FG470" s="39"/>
      <c r="FH470" s="39"/>
      <c r="FI470" s="39"/>
      <c r="FJ470" s="39"/>
      <c r="FK470" s="39"/>
      <c r="FL470" s="39"/>
      <c r="FM470" s="39"/>
      <c r="FN470" s="39"/>
      <c r="FO470" s="39"/>
      <c r="FP470" s="39"/>
      <c r="FQ470" s="39"/>
      <c r="FR470" s="39"/>
      <c r="FS470" s="39"/>
      <c r="FT470" s="39"/>
      <c r="FU470" s="39"/>
      <c r="FV470" s="39"/>
      <c r="FW470" s="39"/>
      <c r="FX470" s="39"/>
      <c r="FY470" s="39"/>
      <c r="FZ470" s="39"/>
      <c r="GA470" s="39"/>
      <c r="GB470" s="39"/>
      <c r="GC470" s="39"/>
      <c r="GD470" s="39"/>
      <c r="GE470" s="39"/>
      <c r="GF470" s="39"/>
      <c r="GG470" s="39"/>
      <c r="GH470" s="39"/>
      <c r="GI470" s="39"/>
      <c r="GJ470" s="39"/>
      <c r="GK470" s="39"/>
      <c r="GL470" s="39"/>
      <c r="GM470" s="39"/>
      <c r="GN470" s="39"/>
      <c r="GO470" s="39"/>
      <c r="GP470" s="39"/>
    </row>
    <row r="471" spans="1:198">
      <c r="A471" s="192"/>
      <c r="B471" s="192"/>
      <c r="C471" s="192"/>
      <c r="D471" s="192"/>
      <c r="E471" s="192"/>
      <c r="F471" s="192"/>
      <c r="G471" s="192"/>
      <c r="H471" s="46"/>
      <c r="I471" s="53"/>
      <c r="J471" s="53"/>
      <c r="K471" s="207"/>
      <c r="L471" s="207"/>
      <c r="M471" s="207"/>
      <c r="N471" s="207"/>
      <c r="O471" s="207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39"/>
      <c r="CT471" s="39"/>
      <c r="CU471" s="39"/>
      <c r="CV471" s="39"/>
      <c r="CW471" s="39"/>
      <c r="CX471" s="39"/>
      <c r="CY471" s="39"/>
      <c r="CZ471" s="39"/>
      <c r="DA471" s="39"/>
      <c r="DB471" s="39"/>
      <c r="DC471" s="39"/>
      <c r="DD471" s="39"/>
      <c r="DE471" s="39"/>
      <c r="DF471" s="39"/>
      <c r="DG471" s="39"/>
      <c r="DH471" s="39"/>
      <c r="DI471" s="39"/>
      <c r="DJ471" s="39"/>
      <c r="DK471" s="39"/>
      <c r="DL471" s="39"/>
      <c r="DM471" s="39"/>
      <c r="DN471" s="39"/>
      <c r="DO471" s="39"/>
      <c r="DP471" s="39"/>
      <c r="DQ471" s="39"/>
      <c r="DR471" s="39"/>
      <c r="DS471" s="39"/>
      <c r="DT471" s="39"/>
      <c r="DU471" s="39"/>
      <c r="DV471" s="39"/>
      <c r="DW471" s="39"/>
      <c r="DX471" s="39"/>
      <c r="DY471" s="39"/>
      <c r="DZ471" s="39"/>
      <c r="EA471" s="39"/>
      <c r="EB471" s="39"/>
      <c r="EC471" s="39"/>
      <c r="ED471" s="39"/>
      <c r="EE471" s="39"/>
      <c r="EF471" s="39"/>
      <c r="EG471" s="39"/>
      <c r="EH471" s="39"/>
      <c r="EI471" s="39"/>
      <c r="EJ471" s="39"/>
      <c r="EK471" s="39"/>
      <c r="EL471" s="39"/>
      <c r="EM471" s="39"/>
      <c r="EN471" s="39"/>
      <c r="EO471" s="39"/>
      <c r="EP471" s="39"/>
      <c r="EQ471" s="39"/>
      <c r="ER471" s="39"/>
      <c r="ES471" s="39"/>
      <c r="ET471" s="39"/>
      <c r="EU471" s="39"/>
      <c r="EV471" s="39"/>
      <c r="EW471" s="39"/>
      <c r="EX471" s="39"/>
      <c r="EY471" s="39"/>
      <c r="EZ471" s="39"/>
      <c r="FA471" s="39"/>
      <c r="FB471" s="39"/>
      <c r="FC471" s="39"/>
      <c r="FD471" s="39"/>
      <c r="FE471" s="39"/>
      <c r="FF471" s="39"/>
      <c r="FG471" s="39"/>
      <c r="FH471" s="39"/>
      <c r="FI471" s="39"/>
      <c r="FJ471" s="39"/>
      <c r="FK471" s="39"/>
      <c r="FL471" s="39"/>
      <c r="FM471" s="39"/>
      <c r="FN471" s="39"/>
      <c r="FO471" s="39"/>
      <c r="FP471" s="39"/>
      <c r="FQ471" s="39"/>
      <c r="FR471" s="39"/>
      <c r="FS471" s="39"/>
      <c r="FT471" s="39"/>
      <c r="FU471" s="39"/>
      <c r="FV471" s="39"/>
      <c r="FW471" s="39"/>
      <c r="FX471" s="39"/>
      <c r="FY471" s="39"/>
      <c r="FZ471" s="39"/>
      <c r="GA471" s="39"/>
      <c r="GB471" s="39"/>
      <c r="GC471" s="39"/>
      <c r="GD471" s="39"/>
      <c r="GE471" s="39"/>
      <c r="GF471" s="39"/>
      <c r="GG471" s="39"/>
      <c r="GH471" s="39"/>
      <c r="GI471" s="39"/>
      <c r="GJ471" s="39"/>
      <c r="GK471" s="39"/>
      <c r="GL471" s="39"/>
      <c r="GM471" s="39"/>
      <c r="GN471" s="39"/>
      <c r="GO471" s="39"/>
      <c r="GP471" s="39"/>
    </row>
    <row r="472" spans="1:198">
      <c r="A472" s="192"/>
      <c r="B472" s="192"/>
      <c r="C472" s="192"/>
      <c r="D472" s="192"/>
      <c r="E472" s="192"/>
      <c r="F472" s="192"/>
      <c r="G472" s="192"/>
      <c r="H472" s="46"/>
      <c r="I472" s="53"/>
      <c r="J472" s="53"/>
      <c r="K472" s="207"/>
      <c r="L472" s="207"/>
      <c r="M472" s="207"/>
      <c r="N472" s="207"/>
      <c r="O472" s="207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39"/>
      <c r="CT472" s="39"/>
      <c r="CU472" s="39"/>
      <c r="CV472" s="39"/>
      <c r="CW472" s="39"/>
      <c r="CX472" s="39"/>
      <c r="CY472" s="39"/>
      <c r="CZ472" s="39"/>
      <c r="DA472" s="39"/>
      <c r="DB472" s="39"/>
      <c r="DC472" s="39"/>
      <c r="DD472" s="39"/>
      <c r="DE472" s="39"/>
      <c r="DF472" s="39"/>
      <c r="DG472" s="39"/>
      <c r="DH472" s="39"/>
      <c r="DI472" s="39"/>
      <c r="DJ472" s="39"/>
      <c r="DK472" s="39"/>
      <c r="DL472" s="39"/>
      <c r="DM472" s="39"/>
      <c r="DN472" s="39"/>
      <c r="DO472" s="39"/>
      <c r="DP472" s="39"/>
      <c r="DQ472" s="39"/>
      <c r="DR472" s="39"/>
      <c r="DS472" s="39"/>
      <c r="DT472" s="39"/>
      <c r="DU472" s="39"/>
      <c r="DV472" s="39"/>
      <c r="DW472" s="39"/>
      <c r="DX472" s="39"/>
      <c r="DY472" s="39"/>
      <c r="DZ472" s="39"/>
      <c r="EA472" s="39"/>
      <c r="EB472" s="39"/>
      <c r="EC472" s="39"/>
      <c r="ED472" s="39"/>
      <c r="EE472" s="39"/>
      <c r="EF472" s="39"/>
      <c r="EG472" s="39"/>
      <c r="EH472" s="39"/>
      <c r="EI472" s="39"/>
      <c r="EJ472" s="39"/>
      <c r="EK472" s="39"/>
      <c r="EL472" s="39"/>
      <c r="EM472" s="39"/>
      <c r="EN472" s="39"/>
      <c r="EO472" s="39"/>
      <c r="EP472" s="39"/>
      <c r="EQ472" s="39"/>
      <c r="ER472" s="39"/>
      <c r="ES472" s="39"/>
      <c r="ET472" s="39"/>
      <c r="EU472" s="39"/>
      <c r="EV472" s="39"/>
      <c r="EW472" s="39"/>
      <c r="EX472" s="39"/>
      <c r="EY472" s="39"/>
      <c r="EZ472" s="39"/>
      <c r="FA472" s="39"/>
      <c r="FB472" s="39"/>
      <c r="FC472" s="39"/>
      <c r="FD472" s="39"/>
      <c r="FE472" s="39"/>
      <c r="FF472" s="39"/>
      <c r="FG472" s="39"/>
      <c r="FH472" s="39"/>
      <c r="FI472" s="39"/>
      <c r="FJ472" s="39"/>
      <c r="FK472" s="39"/>
      <c r="FL472" s="39"/>
      <c r="FM472" s="39"/>
      <c r="FN472" s="39"/>
      <c r="FO472" s="39"/>
      <c r="FP472" s="39"/>
      <c r="FQ472" s="39"/>
      <c r="FR472" s="39"/>
      <c r="FS472" s="39"/>
      <c r="FT472" s="39"/>
      <c r="FU472" s="39"/>
      <c r="FV472" s="39"/>
      <c r="FW472" s="39"/>
      <c r="FX472" s="39"/>
      <c r="FY472" s="39"/>
      <c r="FZ472" s="39"/>
      <c r="GA472" s="39"/>
      <c r="GB472" s="39"/>
      <c r="GC472" s="39"/>
      <c r="GD472" s="39"/>
      <c r="GE472" s="39"/>
      <c r="GF472" s="39"/>
      <c r="GG472" s="39"/>
      <c r="GH472" s="39"/>
      <c r="GI472" s="39"/>
      <c r="GJ472" s="39"/>
      <c r="GK472" s="39"/>
      <c r="GL472" s="39"/>
      <c r="GM472" s="39"/>
      <c r="GN472" s="39"/>
      <c r="GO472" s="39"/>
      <c r="GP472" s="39"/>
    </row>
    <row r="473" spans="1:198">
      <c r="A473" s="192"/>
      <c r="B473" s="192"/>
      <c r="C473" s="192"/>
      <c r="D473" s="192"/>
      <c r="E473" s="192"/>
      <c r="F473" s="192"/>
      <c r="G473" s="192"/>
      <c r="H473" s="46"/>
      <c r="I473" s="53"/>
      <c r="J473" s="53"/>
      <c r="K473" s="207"/>
      <c r="L473" s="207"/>
      <c r="M473" s="207"/>
      <c r="N473" s="207"/>
      <c r="O473" s="207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/>
      <c r="DH473" s="39"/>
      <c r="DI473" s="39"/>
      <c r="DJ473" s="39"/>
      <c r="DK473" s="39"/>
      <c r="DL473" s="39"/>
      <c r="DM473" s="39"/>
      <c r="DN473" s="39"/>
      <c r="DO473" s="39"/>
      <c r="DP473" s="39"/>
      <c r="DQ473" s="39"/>
      <c r="DR473" s="39"/>
      <c r="DS473" s="39"/>
      <c r="DT473" s="39"/>
      <c r="DU473" s="39"/>
      <c r="DV473" s="39"/>
      <c r="DW473" s="39"/>
      <c r="DX473" s="39"/>
      <c r="DY473" s="39"/>
      <c r="DZ473" s="39"/>
      <c r="EA473" s="39"/>
      <c r="EB473" s="39"/>
      <c r="EC473" s="39"/>
      <c r="ED473" s="39"/>
      <c r="EE473" s="39"/>
      <c r="EF473" s="39"/>
      <c r="EG473" s="39"/>
      <c r="EH473" s="39"/>
      <c r="EI473" s="39"/>
      <c r="EJ473" s="39"/>
      <c r="EK473" s="39"/>
      <c r="EL473" s="39"/>
      <c r="EM473" s="39"/>
      <c r="EN473" s="39"/>
      <c r="EO473" s="39"/>
      <c r="EP473" s="39"/>
      <c r="EQ473" s="39"/>
      <c r="ER473" s="39"/>
      <c r="ES473" s="39"/>
      <c r="ET473" s="39"/>
      <c r="EU473" s="39"/>
      <c r="EV473" s="39"/>
      <c r="EW473" s="39"/>
      <c r="EX473" s="39"/>
      <c r="EY473" s="39"/>
      <c r="EZ473" s="39"/>
      <c r="FA473" s="39"/>
      <c r="FB473" s="39"/>
      <c r="FC473" s="39"/>
      <c r="FD473" s="39"/>
      <c r="FE473" s="39"/>
      <c r="FF473" s="39"/>
      <c r="FG473" s="39"/>
      <c r="FH473" s="39"/>
      <c r="FI473" s="39"/>
      <c r="FJ473" s="39"/>
      <c r="FK473" s="39"/>
      <c r="FL473" s="39"/>
      <c r="FM473" s="39"/>
      <c r="FN473" s="39"/>
      <c r="FO473" s="39"/>
      <c r="FP473" s="39"/>
      <c r="FQ473" s="39"/>
      <c r="FR473" s="39"/>
      <c r="FS473" s="39"/>
      <c r="FT473" s="39"/>
      <c r="FU473" s="39"/>
      <c r="FV473" s="39"/>
      <c r="FW473" s="39"/>
      <c r="FX473" s="39"/>
      <c r="FY473" s="39"/>
      <c r="FZ473" s="39"/>
      <c r="GA473" s="39"/>
      <c r="GB473" s="39"/>
      <c r="GC473" s="39"/>
      <c r="GD473" s="39"/>
      <c r="GE473" s="39"/>
      <c r="GF473" s="39"/>
      <c r="GG473" s="39"/>
      <c r="GH473" s="39"/>
      <c r="GI473" s="39"/>
      <c r="GJ473" s="39"/>
      <c r="GK473" s="39"/>
      <c r="GL473" s="39"/>
      <c r="GM473" s="39"/>
      <c r="GN473" s="39"/>
      <c r="GO473" s="39"/>
      <c r="GP473" s="39"/>
    </row>
    <row r="474" spans="1:198">
      <c r="A474" s="192"/>
      <c r="B474" s="192"/>
      <c r="C474" s="192"/>
      <c r="D474" s="192"/>
      <c r="E474" s="192"/>
      <c r="F474" s="192"/>
      <c r="G474" s="192"/>
      <c r="H474" s="46"/>
      <c r="I474" s="53"/>
      <c r="J474" s="53"/>
      <c r="K474" s="207"/>
      <c r="L474" s="207"/>
      <c r="M474" s="207"/>
      <c r="N474" s="207"/>
      <c r="O474" s="207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39"/>
      <c r="CT474" s="39"/>
      <c r="CU474" s="39"/>
      <c r="CV474" s="39"/>
      <c r="CW474" s="39"/>
      <c r="CX474" s="39"/>
      <c r="CY474" s="39"/>
      <c r="CZ474" s="39"/>
      <c r="DA474" s="39"/>
      <c r="DB474" s="39"/>
      <c r="DC474" s="39"/>
      <c r="DD474" s="39"/>
      <c r="DE474" s="39"/>
      <c r="DF474" s="39"/>
      <c r="DG474" s="39"/>
      <c r="DH474" s="39"/>
      <c r="DI474" s="39"/>
      <c r="DJ474" s="39"/>
      <c r="DK474" s="39"/>
      <c r="DL474" s="39"/>
      <c r="DM474" s="39"/>
      <c r="DN474" s="39"/>
      <c r="DO474" s="39"/>
      <c r="DP474" s="39"/>
      <c r="DQ474" s="39"/>
      <c r="DR474" s="39"/>
      <c r="DS474" s="39"/>
      <c r="DT474" s="39"/>
      <c r="DU474" s="39"/>
      <c r="DV474" s="39"/>
      <c r="DW474" s="39"/>
      <c r="DX474" s="39"/>
      <c r="DY474" s="39"/>
      <c r="DZ474" s="39"/>
      <c r="EA474" s="39"/>
      <c r="EB474" s="39"/>
      <c r="EC474" s="39"/>
      <c r="ED474" s="39"/>
      <c r="EE474" s="39"/>
      <c r="EF474" s="39"/>
      <c r="EG474" s="39"/>
      <c r="EH474" s="39"/>
      <c r="EI474" s="39"/>
      <c r="EJ474" s="39"/>
      <c r="EK474" s="39"/>
      <c r="EL474" s="39"/>
      <c r="EM474" s="39"/>
      <c r="EN474" s="39"/>
      <c r="EO474" s="39"/>
      <c r="EP474" s="39"/>
      <c r="EQ474" s="39"/>
      <c r="ER474" s="39"/>
      <c r="ES474" s="39"/>
      <c r="ET474" s="39"/>
      <c r="EU474" s="39"/>
      <c r="EV474" s="39"/>
      <c r="EW474" s="39"/>
      <c r="EX474" s="39"/>
      <c r="EY474" s="39"/>
      <c r="EZ474" s="39"/>
      <c r="FA474" s="39"/>
      <c r="FB474" s="39"/>
      <c r="FC474" s="39"/>
      <c r="FD474" s="39"/>
      <c r="FE474" s="39"/>
      <c r="FF474" s="39"/>
      <c r="FG474" s="39"/>
      <c r="FH474" s="39"/>
      <c r="FI474" s="39"/>
      <c r="FJ474" s="39"/>
      <c r="FK474" s="39"/>
      <c r="FL474" s="39"/>
      <c r="FM474" s="39"/>
      <c r="FN474" s="39"/>
      <c r="FO474" s="39"/>
      <c r="FP474" s="39"/>
      <c r="FQ474" s="39"/>
      <c r="FR474" s="39"/>
      <c r="FS474" s="39"/>
      <c r="FT474" s="39"/>
      <c r="FU474" s="39"/>
      <c r="FV474" s="39"/>
      <c r="FW474" s="39"/>
      <c r="FX474" s="39"/>
      <c r="FY474" s="39"/>
      <c r="FZ474" s="39"/>
      <c r="GA474" s="39"/>
      <c r="GB474" s="39"/>
      <c r="GC474" s="39"/>
      <c r="GD474" s="39"/>
      <c r="GE474" s="39"/>
      <c r="GF474" s="39"/>
      <c r="GG474" s="39"/>
      <c r="GH474" s="39"/>
      <c r="GI474" s="39"/>
      <c r="GJ474" s="39"/>
      <c r="GK474" s="39"/>
      <c r="GL474" s="39"/>
      <c r="GM474" s="39"/>
      <c r="GN474" s="39"/>
      <c r="GO474" s="39"/>
      <c r="GP474" s="39"/>
    </row>
    <row r="475" spans="1:198">
      <c r="A475" s="192"/>
      <c r="B475" s="192"/>
      <c r="C475" s="192"/>
      <c r="D475" s="192"/>
      <c r="E475" s="192"/>
      <c r="F475" s="192"/>
      <c r="G475" s="192"/>
      <c r="H475" s="46"/>
      <c r="I475" s="53"/>
      <c r="J475" s="53"/>
      <c r="K475" s="207"/>
      <c r="L475" s="207"/>
      <c r="M475" s="207"/>
      <c r="N475" s="207"/>
      <c r="O475" s="207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39"/>
      <c r="CT475" s="39"/>
      <c r="CU475" s="39"/>
      <c r="CV475" s="39"/>
      <c r="CW475" s="39"/>
      <c r="CX475" s="39"/>
      <c r="CY475" s="39"/>
      <c r="CZ475" s="39"/>
      <c r="DA475" s="39"/>
      <c r="DB475" s="39"/>
      <c r="DC475" s="39"/>
      <c r="DD475" s="39"/>
      <c r="DE475" s="39"/>
      <c r="DF475" s="39"/>
      <c r="DG475" s="39"/>
      <c r="DH475" s="39"/>
      <c r="DI475" s="39"/>
      <c r="DJ475" s="39"/>
      <c r="DK475" s="39"/>
      <c r="DL475" s="39"/>
      <c r="DM475" s="39"/>
      <c r="DN475" s="39"/>
      <c r="DO475" s="39"/>
      <c r="DP475" s="39"/>
      <c r="DQ475" s="39"/>
      <c r="DR475" s="39"/>
      <c r="DS475" s="39"/>
      <c r="DT475" s="39"/>
      <c r="DU475" s="39"/>
      <c r="DV475" s="39"/>
      <c r="DW475" s="39"/>
      <c r="DX475" s="39"/>
      <c r="DY475" s="39"/>
      <c r="DZ475" s="39"/>
      <c r="EA475" s="39"/>
      <c r="EB475" s="39"/>
      <c r="EC475" s="39"/>
      <c r="ED475" s="39"/>
      <c r="EE475" s="39"/>
      <c r="EF475" s="39"/>
      <c r="EG475" s="39"/>
      <c r="EH475" s="39"/>
      <c r="EI475" s="39"/>
      <c r="EJ475" s="39"/>
      <c r="EK475" s="39"/>
      <c r="EL475" s="39"/>
      <c r="EM475" s="39"/>
      <c r="EN475" s="39"/>
      <c r="EO475" s="39"/>
      <c r="EP475" s="39"/>
      <c r="EQ475" s="39"/>
      <c r="ER475" s="39"/>
      <c r="ES475" s="39"/>
      <c r="ET475" s="39"/>
      <c r="EU475" s="39"/>
      <c r="EV475" s="39"/>
      <c r="EW475" s="39"/>
      <c r="EX475" s="39"/>
      <c r="EY475" s="39"/>
      <c r="EZ475" s="39"/>
      <c r="FA475" s="39"/>
      <c r="FB475" s="39"/>
      <c r="FC475" s="39"/>
      <c r="FD475" s="39"/>
      <c r="FE475" s="39"/>
      <c r="FF475" s="39"/>
      <c r="FG475" s="39"/>
      <c r="FH475" s="39"/>
      <c r="FI475" s="39"/>
      <c r="FJ475" s="39"/>
      <c r="FK475" s="39"/>
      <c r="FL475" s="39"/>
      <c r="FM475" s="39"/>
      <c r="FN475" s="39"/>
      <c r="FO475" s="39"/>
      <c r="FP475" s="39"/>
      <c r="FQ475" s="39"/>
      <c r="FR475" s="39"/>
      <c r="FS475" s="39"/>
      <c r="FT475" s="39"/>
      <c r="FU475" s="39"/>
      <c r="FV475" s="39"/>
      <c r="FW475" s="39"/>
      <c r="FX475" s="39"/>
      <c r="FY475" s="39"/>
      <c r="FZ475" s="39"/>
      <c r="GA475" s="39"/>
      <c r="GB475" s="39"/>
      <c r="GC475" s="39"/>
      <c r="GD475" s="39"/>
      <c r="GE475" s="39"/>
      <c r="GF475" s="39"/>
      <c r="GG475" s="39"/>
      <c r="GH475" s="39"/>
      <c r="GI475" s="39"/>
      <c r="GJ475" s="39"/>
      <c r="GK475" s="39"/>
      <c r="GL475" s="39"/>
      <c r="GM475" s="39"/>
      <c r="GN475" s="39"/>
      <c r="GO475" s="39"/>
      <c r="GP475" s="39"/>
    </row>
    <row r="476" spans="1:198">
      <c r="A476" s="192"/>
      <c r="B476" s="192"/>
      <c r="C476" s="192"/>
      <c r="D476" s="192"/>
      <c r="E476" s="192"/>
      <c r="F476" s="192"/>
      <c r="G476" s="192"/>
      <c r="H476" s="46"/>
      <c r="I476" s="53"/>
      <c r="J476" s="53"/>
      <c r="K476" s="207"/>
      <c r="L476" s="207"/>
      <c r="M476" s="207"/>
      <c r="N476" s="207"/>
      <c r="O476" s="207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39"/>
      <c r="CT476" s="39"/>
      <c r="CU476" s="39"/>
      <c r="CV476" s="39"/>
      <c r="CW476" s="39"/>
      <c r="CX476" s="39"/>
      <c r="CY476" s="39"/>
      <c r="CZ476" s="39"/>
      <c r="DA476" s="39"/>
      <c r="DB476" s="39"/>
      <c r="DC476" s="39"/>
      <c r="DD476" s="39"/>
      <c r="DE476" s="39"/>
      <c r="DF476" s="39"/>
      <c r="DG476" s="39"/>
      <c r="DH476" s="39"/>
      <c r="DI476" s="39"/>
      <c r="DJ476" s="39"/>
      <c r="DK476" s="39"/>
      <c r="DL476" s="39"/>
      <c r="DM476" s="39"/>
      <c r="DN476" s="39"/>
      <c r="DO476" s="39"/>
      <c r="DP476" s="39"/>
      <c r="DQ476" s="39"/>
      <c r="DR476" s="39"/>
      <c r="DS476" s="39"/>
      <c r="DT476" s="39"/>
      <c r="DU476" s="39"/>
      <c r="DV476" s="39"/>
      <c r="DW476" s="39"/>
      <c r="DX476" s="39"/>
      <c r="DY476" s="39"/>
      <c r="DZ476" s="39"/>
      <c r="EA476" s="39"/>
      <c r="EB476" s="39"/>
      <c r="EC476" s="39"/>
      <c r="ED476" s="39"/>
      <c r="EE476" s="39"/>
      <c r="EF476" s="39"/>
      <c r="EG476" s="39"/>
      <c r="EH476" s="39"/>
      <c r="EI476" s="39"/>
      <c r="EJ476" s="39"/>
      <c r="EK476" s="39"/>
      <c r="EL476" s="39"/>
      <c r="EM476" s="39"/>
      <c r="EN476" s="39"/>
      <c r="EO476" s="39"/>
      <c r="EP476" s="39"/>
      <c r="EQ476" s="39"/>
      <c r="ER476" s="39"/>
      <c r="ES476" s="39"/>
      <c r="ET476" s="39"/>
      <c r="EU476" s="39"/>
      <c r="EV476" s="39"/>
      <c r="EW476" s="39"/>
      <c r="EX476" s="39"/>
      <c r="EY476" s="39"/>
      <c r="EZ476" s="39"/>
      <c r="FA476" s="39"/>
      <c r="FB476" s="39"/>
      <c r="FC476" s="39"/>
      <c r="FD476" s="39"/>
      <c r="FE476" s="39"/>
      <c r="FF476" s="39"/>
      <c r="FG476" s="39"/>
      <c r="FH476" s="39"/>
      <c r="FI476" s="39"/>
      <c r="FJ476" s="39"/>
      <c r="FK476" s="39"/>
      <c r="FL476" s="39"/>
      <c r="FM476" s="39"/>
      <c r="FN476" s="39"/>
      <c r="FO476" s="39"/>
      <c r="FP476" s="39"/>
      <c r="FQ476" s="39"/>
      <c r="FR476" s="39"/>
      <c r="FS476" s="39"/>
      <c r="FT476" s="39"/>
      <c r="FU476" s="39"/>
      <c r="FV476" s="39"/>
      <c r="FW476" s="39"/>
      <c r="FX476" s="39"/>
      <c r="FY476" s="39"/>
      <c r="FZ476" s="39"/>
      <c r="GA476" s="39"/>
      <c r="GB476" s="39"/>
      <c r="GC476" s="39"/>
      <c r="GD476" s="39"/>
      <c r="GE476" s="39"/>
      <c r="GF476" s="39"/>
      <c r="GG476" s="39"/>
      <c r="GH476" s="39"/>
      <c r="GI476" s="39"/>
      <c r="GJ476" s="39"/>
      <c r="GK476" s="39"/>
      <c r="GL476" s="39"/>
      <c r="GM476" s="39"/>
      <c r="GN476" s="39"/>
      <c r="GO476" s="39"/>
      <c r="GP476" s="39"/>
    </row>
    <row r="477" spans="1:198">
      <c r="A477" s="192"/>
      <c r="B477" s="192"/>
      <c r="C477" s="192"/>
      <c r="D477" s="192"/>
      <c r="E477" s="192"/>
      <c r="F477" s="192"/>
      <c r="G477" s="192"/>
      <c r="H477" s="46"/>
      <c r="I477" s="53"/>
      <c r="J477" s="53"/>
      <c r="K477" s="207"/>
      <c r="L477" s="207"/>
      <c r="M477" s="207"/>
      <c r="N477" s="207"/>
      <c r="O477" s="207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39"/>
      <c r="CT477" s="39"/>
      <c r="CU477" s="39"/>
      <c r="CV477" s="39"/>
      <c r="CW477" s="39"/>
      <c r="CX477" s="39"/>
      <c r="CY477" s="39"/>
      <c r="CZ477" s="39"/>
      <c r="DA477" s="39"/>
      <c r="DB477" s="39"/>
      <c r="DC477" s="39"/>
      <c r="DD477" s="39"/>
      <c r="DE477" s="39"/>
      <c r="DF477" s="39"/>
      <c r="DG477" s="39"/>
      <c r="DH477" s="39"/>
      <c r="DI477" s="39"/>
      <c r="DJ477" s="39"/>
      <c r="DK477" s="39"/>
      <c r="DL477" s="39"/>
      <c r="DM477" s="39"/>
      <c r="DN477" s="39"/>
      <c r="DO477" s="39"/>
      <c r="DP477" s="39"/>
      <c r="DQ477" s="39"/>
      <c r="DR477" s="39"/>
      <c r="DS477" s="39"/>
      <c r="DT477" s="39"/>
      <c r="DU477" s="39"/>
      <c r="DV477" s="39"/>
      <c r="DW477" s="39"/>
      <c r="DX477" s="39"/>
      <c r="DY477" s="39"/>
      <c r="DZ477" s="39"/>
      <c r="EA477" s="39"/>
      <c r="EB477" s="39"/>
      <c r="EC477" s="39"/>
      <c r="ED477" s="39"/>
      <c r="EE477" s="39"/>
      <c r="EF477" s="39"/>
      <c r="EG477" s="39"/>
      <c r="EH477" s="39"/>
      <c r="EI477" s="39"/>
      <c r="EJ477" s="39"/>
      <c r="EK477" s="39"/>
      <c r="EL477" s="39"/>
      <c r="EM477" s="39"/>
      <c r="EN477" s="39"/>
      <c r="EO477" s="39"/>
      <c r="EP477" s="39"/>
      <c r="EQ477" s="39"/>
      <c r="ER477" s="39"/>
      <c r="ES477" s="39"/>
      <c r="ET477" s="39"/>
      <c r="EU477" s="39"/>
      <c r="EV477" s="39"/>
      <c r="EW477" s="39"/>
      <c r="EX477" s="39"/>
      <c r="EY477" s="39"/>
      <c r="EZ477" s="39"/>
      <c r="FA477" s="39"/>
      <c r="FB477" s="39"/>
      <c r="FC477" s="39"/>
      <c r="FD477" s="39"/>
      <c r="FE477" s="39"/>
      <c r="FF477" s="39"/>
      <c r="FG477" s="39"/>
      <c r="FH477" s="39"/>
      <c r="FI477" s="39"/>
      <c r="FJ477" s="39"/>
      <c r="FK477" s="39"/>
      <c r="FL477" s="39"/>
      <c r="FM477" s="39"/>
      <c r="FN477" s="39"/>
      <c r="FO477" s="39"/>
      <c r="FP477" s="39"/>
      <c r="FQ477" s="39"/>
      <c r="FR477" s="39"/>
      <c r="FS477" s="39"/>
      <c r="FT477" s="39"/>
      <c r="FU477" s="39"/>
      <c r="FV477" s="39"/>
      <c r="FW477" s="39"/>
      <c r="FX477" s="39"/>
      <c r="FY477" s="39"/>
      <c r="FZ477" s="39"/>
      <c r="GA477" s="39"/>
      <c r="GB477" s="39"/>
      <c r="GC477" s="39"/>
      <c r="GD477" s="39"/>
      <c r="GE477" s="39"/>
      <c r="GF477" s="39"/>
      <c r="GG477" s="39"/>
      <c r="GH477" s="39"/>
      <c r="GI477" s="39"/>
      <c r="GJ477" s="39"/>
      <c r="GK477" s="39"/>
      <c r="GL477" s="39"/>
      <c r="GM477" s="39"/>
      <c r="GN477" s="39"/>
      <c r="GO477" s="39"/>
      <c r="GP477" s="39"/>
    </row>
    <row r="478" spans="1:198">
      <c r="A478" s="192"/>
      <c r="B478" s="192"/>
      <c r="C478" s="192"/>
      <c r="D478" s="192"/>
      <c r="E478" s="192"/>
      <c r="F478" s="192"/>
      <c r="G478" s="192"/>
      <c r="H478" s="46"/>
      <c r="I478" s="53"/>
      <c r="J478" s="53"/>
      <c r="K478" s="207"/>
      <c r="L478" s="207"/>
      <c r="M478" s="207"/>
      <c r="N478" s="207"/>
      <c r="O478" s="207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  <c r="DH478" s="39"/>
      <c r="DI478" s="39"/>
      <c r="DJ478" s="39"/>
      <c r="DK478" s="39"/>
      <c r="DL478" s="39"/>
      <c r="DM478" s="39"/>
      <c r="DN478" s="39"/>
      <c r="DO478" s="39"/>
      <c r="DP478" s="39"/>
      <c r="DQ478" s="39"/>
      <c r="DR478" s="39"/>
      <c r="DS478" s="39"/>
      <c r="DT478" s="39"/>
      <c r="DU478" s="39"/>
      <c r="DV478" s="39"/>
      <c r="DW478" s="39"/>
      <c r="DX478" s="39"/>
      <c r="DY478" s="39"/>
      <c r="DZ478" s="39"/>
      <c r="EA478" s="39"/>
      <c r="EB478" s="39"/>
      <c r="EC478" s="39"/>
      <c r="ED478" s="39"/>
      <c r="EE478" s="39"/>
      <c r="EF478" s="39"/>
      <c r="EG478" s="39"/>
      <c r="EH478" s="39"/>
      <c r="EI478" s="39"/>
      <c r="EJ478" s="39"/>
      <c r="EK478" s="39"/>
      <c r="EL478" s="39"/>
      <c r="EM478" s="39"/>
      <c r="EN478" s="39"/>
      <c r="EO478" s="39"/>
      <c r="EP478" s="39"/>
      <c r="EQ478" s="39"/>
      <c r="ER478" s="39"/>
      <c r="ES478" s="39"/>
      <c r="ET478" s="39"/>
      <c r="EU478" s="39"/>
      <c r="EV478" s="39"/>
      <c r="EW478" s="39"/>
      <c r="EX478" s="39"/>
      <c r="EY478" s="39"/>
      <c r="EZ478" s="39"/>
      <c r="FA478" s="39"/>
      <c r="FB478" s="39"/>
      <c r="FC478" s="39"/>
      <c r="FD478" s="39"/>
      <c r="FE478" s="39"/>
      <c r="FF478" s="39"/>
      <c r="FG478" s="39"/>
      <c r="FH478" s="39"/>
      <c r="FI478" s="39"/>
      <c r="FJ478" s="39"/>
      <c r="FK478" s="39"/>
      <c r="FL478" s="39"/>
      <c r="FM478" s="39"/>
      <c r="FN478" s="39"/>
      <c r="FO478" s="39"/>
      <c r="FP478" s="39"/>
      <c r="FQ478" s="39"/>
      <c r="FR478" s="39"/>
      <c r="FS478" s="39"/>
      <c r="FT478" s="39"/>
      <c r="FU478" s="39"/>
      <c r="FV478" s="39"/>
      <c r="FW478" s="39"/>
      <c r="FX478" s="39"/>
      <c r="FY478" s="39"/>
      <c r="FZ478" s="39"/>
      <c r="GA478" s="39"/>
      <c r="GB478" s="39"/>
      <c r="GC478" s="39"/>
      <c r="GD478" s="39"/>
      <c r="GE478" s="39"/>
      <c r="GF478" s="39"/>
      <c r="GG478" s="39"/>
      <c r="GH478" s="39"/>
      <c r="GI478" s="39"/>
      <c r="GJ478" s="39"/>
      <c r="GK478" s="39"/>
      <c r="GL478" s="39"/>
      <c r="GM478" s="39"/>
      <c r="GN478" s="39"/>
      <c r="GO478" s="39"/>
      <c r="GP478" s="39"/>
    </row>
    <row r="479" spans="1:198">
      <c r="A479" s="192"/>
      <c r="B479" s="192"/>
      <c r="C479" s="192"/>
      <c r="D479" s="192"/>
      <c r="E479" s="192"/>
      <c r="F479" s="192"/>
      <c r="G479" s="192"/>
      <c r="H479" s="46"/>
      <c r="I479" s="53"/>
      <c r="J479" s="53"/>
      <c r="K479" s="207"/>
      <c r="L479" s="207"/>
      <c r="M479" s="207"/>
      <c r="N479" s="207"/>
      <c r="O479" s="207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39"/>
      <c r="CT479" s="39"/>
      <c r="CU479" s="39"/>
      <c r="CV479" s="39"/>
      <c r="CW479" s="39"/>
      <c r="CX479" s="39"/>
      <c r="CY479" s="39"/>
      <c r="CZ479" s="39"/>
      <c r="DA479" s="39"/>
      <c r="DB479" s="39"/>
      <c r="DC479" s="39"/>
      <c r="DD479" s="39"/>
      <c r="DE479" s="39"/>
      <c r="DF479" s="39"/>
      <c r="DG479" s="39"/>
      <c r="DH479" s="39"/>
      <c r="DI479" s="39"/>
      <c r="DJ479" s="39"/>
      <c r="DK479" s="39"/>
      <c r="DL479" s="39"/>
      <c r="DM479" s="39"/>
      <c r="DN479" s="39"/>
      <c r="DO479" s="39"/>
      <c r="DP479" s="39"/>
      <c r="DQ479" s="39"/>
      <c r="DR479" s="39"/>
      <c r="DS479" s="39"/>
      <c r="DT479" s="39"/>
      <c r="DU479" s="39"/>
      <c r="DV479" s="39"/>
      <c r="DW479" s="39"/>
      <c r="DX479" s="39"/>
      <c r="DY479" s="39"/>
      <c r="DZ479" s="39"/>
      <c r="EA479" s="39"/>
      <c r="EB479" s="39"/>
      <c r="EC479" s="39"/>
      <c r="ED479" s="39"/>
      <c r="EE479" s="39"/>
      <c r="EF479" s="39"/>
      <c r="EG479" s="39"/>
      <c r="EH479" s="39"/>
      <c r="EI479" s="39"/>
      <c r="EJ479" s="39"/>
      <c r="EK479" s="39"/>
      <c r="EL479" s="39"/>
      <c r="EM479" s="39"/>
      <c r="EN479" s="39"/>
      <c r="EO479" s="39"/>
      <c r="EP479" s="39"/>
      <c r="EQ479" s="39"/>
      <c r="ER479" s="39"/>
      <c r="ES479" s="39"/>
      <c r="ET479" s="39"/>
      <c r="EU479" s="39"/>
      <c r="EV479" s="39"/>
      <c r="EW479" s="39"/>
      <c r="EX479" s="39"/>
      <c r="EY479" s="39"/>
      <c r="EZ479" s="39"/>
      <c r="FA479" s="39"/>
      <c r="FB479" s="39"/>
      <c r="FC479" s="39"/>
      <c r="FD479" s="39"/>
      <c r="FE479" s="39"/>
      <c r="FF479" s="39"/>
      <c r="FG479" s="39"/>
      <c r="FH479" s="39"/>
      <c r="FI479" s="39"/>
      <c r="FJ479" s="39"/>
      <c r="FK479" s="39"/>
      <c r="FL479" s="39"/>
      <c r="FM479" s="39"/>
      <c r="FN479" s="39"/>
      <c r="FO479" s="39"/>
      <c r="FP479" s="39"/>
      <c r="FQ479" s="39"/>
      <c r="FR479" s="39"/>
      <c r="FS479" s="39"/>
      <c r="FT479" s="39"/>
      <c r="FU479" s="39"/>
      <c r="FV479" s="39"/>
      <c r="FW479" s="39"/>
      <c r="FX479" s="39"/>
      <c r="FY479" s="39"/>
      <c r="FZ479" s="39"/>
      <c r="GA479" s="39"/>
      <c r="GB479" s="39"/>
      <c r="GC479" s="39"/>
      <c r="GD479" s="39"/>
      <c r="GE479" s="39"/>
      <c r="GF479" s="39"/>
      <c r="GG479" s="39"/>
      <c r="GH479" s="39"/>
      <c r="GI479" s="39"/>
      <c r="GJ479" s="39"/>
      <c r="GK479" s="39"/>
      <c r="GL479" s="39"/>
      <c r="GM479" s="39"/>
      <c r="GN479" s="39"/>
      <c r="GO479" s="39"/>
      <c r="GP479" s="39"/>
    </row>
    <row r="480" spans="1:198">
      <c r="A480" s="192"/>
      <c r="B480" s="192"/>
      <c r="C480" s="192"/>
      <c r="D480" s="192"/>
      <c r="E480" s="192"/>
      <c r="F480" s="192"/>
      <c r="G480" s="192"/>
      <c r="H480" s="46"/>
      <c r="I480" s="53"/>
      <c r="J480" s="53"/>
      <c r="K480" s="207"/>
      <c r="L480" s="207"/>
      <c r="M480" s="207"/>
      <c r="N480" s="207"/>
      <c r="O480" s="207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39"/>
      <c r="CT480" s="39"/>
      <c r="CU480" s="39"/>
      <c r="CV480" s="39"/>
      <c r="CW480" s="39"/>
      <c r="CX480" s="39"/>
      <c r="CY480" s="39"/>
      <c r="CZ480" s="39"/>
      <c r="DA480" s="39"/>
      <c r="DB480" s="39"/>
      <c r="DC480" s="39"/>
      <c r="DD480" s="39"/>
      <c r="DE480" s="39"/>
      <c r="DF480" s="39"/>
      <c r="DG480" s="39"/>
      <c r="DH480" s="39"/>
      <c r="DI480" s="39"/>
      <c r="DJ480" s="39"/>
      <c r="DK480" s="39"/>
      <c r="DL480" s="39"/>
      <c r="DM480" s="39"/>
      <c r="DN480" s="39"/>
      <c r="DO480" s="39"/>
      <c r="DP480" s="39"/>
      <c r="DQ480" s="39"/>
      <c r="DR480" s="39"/>
      <c r="DS480" s="39"/>
      <c r="DT480" s="39"/>
      <c r="DU480" s="39"/>
      <c r="DV480" s="39"/>
      <c r="DW480" s="39"/>
      <c r="DX480" s="39"/>
      <c r="DY480" s="39"/>
      <c r="DZ480" s="39"/>
      <c r="EA480" s="39"/>
      <c r="EB480" s="39"/>
      <c r="EC480" s="39"/>
      <c r="ED480" s="39"/>
      <c r="EE480" s="39"/>
      <c r="EF480" s="39"/>
      <c r="EG480" s="39"/>
      <c r="EH480" s="39"/>
      <c r="EI480" s="39"/>
      <c r="EJ480" s="39"/>
      <c r="EK480" s="39"/>
      <c r="EL480" s="39"/>
      <c r="EM480" s="39"/>
      <c r="EN480" s="39"/>
      <c r="EO480" s="39"/>
      <c r="EP480" s="39"/>
      <c r="EQ480" s="39"/>
      <c r="ER480" s="39"/>
      <c r="ES480" s="39"/>
      <c r="ET480" s="39"/>
      <c r="EU480" s="39"/>
      <c r="EV480" s="39"/>
      <c r="EW480" s="39"/>
      <c r="EX480" s="39"/>
      <c r="EY480" s="39"/>
      <c r="EZ480" s="39"/>
      <c r="FA480" s="39"/>
      <c r="FB480" s="39"/>
      <c r="FC480" s="39"/>
      <c r="FD480" s="39"/>
      <c r="FE480" s="39"/>
      <c r="FF480" s="39"/>
      <c r="FG480" s="39"/>
      <c r="FH480" s="39"/>
      <c r="FI480" s="39"/>
      <c r="FJ480" s="39"/>
      <c r="FK480" s="39"/>
      <c r="FL480" s="39"/>
      <c r="FM480" s="39"/>
      <c r="FN480" s="39"/>
      <c r="FO480" s="39"/>
      <c r="FP480" s="39"/>
      <c r="FQ480" s="39"/>
      <c r="FR480" s="39"/>
      <c r="FS480" s="39"/>
      <c r="FT480" s="39"/>
      <c r="FU480" s="39"/>
      <c r="FV480" s="39"/>
      <c r="FW480" s="39"/>
      <c r="FX480" s="39"/>
      <c r="FY480" s="39"/>
      <c r="FZ480" s="39"/>
      <c r="GA480" s="39"/>
      <c r="GB480" s="39"/>
      <c r="GC480" s="39"/>
      <c r="GD480" s="39"/>
      <c r="GE480" s="39"/>
      <c r="GF480" s="39"/>
      <c r="GG480" s="39"/>
      <c r="GH480" s="39"/>
      <c r="GI480" s="39"/>
      <c r="GJ480" s="39"/>
      <c r="GK480" s="39"/>
      <c r="GL480" s="39"/>
      <c r="GM480" s="39"/>
      <c r="GN480" s="39"/>
      <c r="GO480" s="39"/>
      <c r="GP480" s="39"/>
    </row>
    <row r="481" spans="1:198">
      <c r="A481" s="192"/>
      <c r="B481" s="192"/>
      <c r="C481" s="192"/>
      <c r="D481" s="192"/>
      <c r="E481" s="192"/>
      <c r="F481" s="192"/>
      <c r="G481" s="192"/>
      <c r="H481" s="46"/>
      <c r="I481" s="53"/>
      <c r="J481" s="53"/>
      <c r="K481" s="207"/>
      <c r="L481" s="207"/>
      <c r="M481" s="207"/>
      <c r="N481" s="207"/>
      <c r="O481" s="207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39"/>
      <c r="CT481" s="39"/>
      <c r="CU481" s="39"/>
      <c r="CV481" s="39"/>
      <c r="CW481" s="39"/>
      <c r="CX481" s="39"/>
      <c r="CY481" s="39"/>
      <c r="CZ481" s="39"/>
      <c r="DA481" s="39"/>
      <c r="DB481" s="39"/>
      <c r="DC481" s="39"/>
      <c r="DD481" s="39"/>
      <c r="DE481" s="39"/>
      <c r="DF481" s="39"/>
      <c r="DG481" s="39"/>
      <c r="DH481" s="39"/>
      <c r="DI481" s="39"/>
      <c r="DJ481" s="39"/>
      <c r="DK481" s="39"/>
      <c r="DL481" s="39"/>
      <c r="DM481" s="39"/>
      <c r="DN481" s="39"/>
      <c r="DO481" s="39"/>
      <c r="DP481" s="39"/>
      <c r="DQ481" s="39"/>
      <c r="DR481" s="39"/>
      <c r="DS481" s="39"/>
      <c r="DT481" s="39"/>
      <c r="DU481" s="39"/>
      <c r="DV481" s="39"/>
      <c r="DW481" s="39"/>
      <c r="DX481" s="39"/>
      <c r="DY481" s="39"/>
      <c r="DZ481" s="39"/>
      <c r="EA481" s="39"/>
      <c r="EB481" s="39"/>
      <c r="EC481" s="39"/>
      <c r="ED481" s="39"/>
      <c r="EE481" s="39"/>
      <c r="EF481" s="39"/>
      <c r="EG481" s="39"/>
      <c r="EH481" s="39"/>
      <c r="EI481" s="39"/>
      <c r="EJ481" s="39"/>
      <c r="EK481" s="39"/>
      <c r="EL481" s="39"/>
      <c r="EM481" s="39"/>
      <c r="EN481" s="39"/>
      <c r="EO481" s="39"/>
      <c r="EP481" s="39"/>
      <c r="EQ481" s="39"/>
      <c r="ER481" s="39"/>
      <c r="ES481" s="39"/>
      <c r="ET481" s="39"/>
      <c r="EU481" s="39"/>
      <c r="EV481" s="39"/>
      <c r="EW481" s="39"/>
      <c r="EX481" s="39"/>
      <c r="EY481" s="39"/>
      <c r="EZ481" s="39"/>
      <c r="FA481" s="39"/>
      <c r="FB481" s="39"/>
      <c r="FC481" s="39"/>
      <c r="FD481" s="39"/>
      <c r="FE481" s="39"/>
      <c r="FF481" s="39"/>
      <c r="FG481" s="39"/>
      <c r="FH481" s="39"/>
      <c r="FI481" s="39"/>
      <c r="FJ481" s="39"/>
      <c r="FK481" s="39"/>
      <c r="FL481" s="39"/>
      <c r="FM481" s="39"/>
      <c r="FN481" s="39"/>
      <c r="FO481" s="39"/>
      <c r="FP481" s="39"/>
      <c r="FQ481" s="39"/>
      <c r="FR481" s="39"/>
      <c r="FS481" s="39"/>
      <c r="FT481" s="39"/>
      <c r="FU481" s="39"/>
      <c r="FV481" s="39"/>
      <c r="FW481" s="39"/>
      <c r="FX481" s="39"/>
      <c r="FY481" s="39"/>
      <c r="FZ481" s="39"/>
      <c r="GA481" s="39"/>
      <c r="GB481" s="39"/>
      <c r="GC481" s="39"/>
      <c r="GD481" s="39"/>
      <c r="GE481" s="39"/>
      <c r="GF481" s="39"/>
      <c r="GG481" s="39"/>
      <c r="GH481" s="39"/>
      <c r="GI481" s="39"/>
      <c r="GJ481" s="39"/>
      <c r="GK481" s="39"/>
      <c r="GL481" s="39"/>
      <c r="GM481" s="39"/>
      <c r="GN481" s="39"/>
      <c r="GO481" s="39"/>
      <c r="GP481" s="39"/>
    </row>
    <row r="482" spans="1:198">
      <c r="A482" s="192"/>
      <c r="B482" s="192"/>
      <c r="C482" s="192"/>
      <c r="D482" s="192"/>
      <c r="E482" s="192"/>
      <c r="F482" s="192"/>
      <c r="G482" s="192"/>
      <c r="H482" s="46"/>
      <c r="I482" s="53"/>
      <c r="J482" s="53"/>
      <c r="K482" s="207"/>
      <c r="L482" s="207"/>
      <c r="M482" s="207"/>
      <c r="N482" s="207"/>
      <c r="O482" s="207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39"/>
      <c r="CT482" s="39"/>
      <c r="CU482" s="39"/>
      <c r="CV482" s="39"/>
      <c r="CW482" s="39"/>
      <c r="CX482" s="39"/>
      <c r="CY482" s="39"/>
      <c r="CZ482" s="39"/>
      <c r="DA482" s="39"/>
      <c r="DB482" s="39"/>
      <c r="DC482" s="39"/>
      <c r="DD482" s="39"/>
      <c r="DE482" s="39"/>
      <c r="DF482" s="39"/>
      <c r="DG482" s="39"/>
      <c r="DH482" s="39"/>
      <c r="DI482" s="39"/>
      <c r="DJ482" s="39"/>
      <c r="DK482" s="39"/>
      <c r="DL482" s="39"/>
      <c r="DM482" s="39"/>
      <c r="DN482" s="39"/>
      <c r="DO482" s="39"/>
      <c r="DP482" s="39"/>
      <c r="DQ482" s="39"/>
      <c r="DR482" s="39"/>
      <c r="DS482" s="39"/>
      <c r="DT482" s="39"/>
      <c r="DU482" s="39"/>
      <c r="DV482" s="39"/>
      <c r="DW482" s="39"/>
      <c r="DX482" s="39"/>
      <c r="DY482" s="39"/>
      <c r="DZ482" s="39"/>
      <c r="EA482" s="39"/>
      <c r="EB482" s="39"/>
      <c r="EC482" s="39"/>
      <c r="ED482" s="39"/>
      <c r="EE482" s="39"/>
      <c r="EF482" s="39"/>
      <c r="EG482" s="39"/>
      <c r="EH482" s="39"/>
      <c r="EI482" s="39"/>
      <c r="EJ482" s="39"/>
      <c r="EK482" s="39"/>
      <c r="EL482" s="39"/>
      <c r="EM482" s="39"/>
      <c r="EN482" s="39"/>
      <c r="EO482" s="39"/>
      <c r="EP482" s="39"/>
      <c r="EQ482" s="39"/>
      <c r="ER482" s="39"/>
      <c r="ES482" s="39"/>
      <c r="ET482" s="39"/>
      <c r="EU482" s="39"/>
      <c r="EV482" s="39"/>
      <c r="EW482" s="39"/>
      <c r="EX482" s="39"/>
      <c r="EY482" s="39"/>
      <c r="EZ482" s="39"/>
      <c r="FA482" s="39"/>
      <c r="FB482" s="39"/>
      <c r="FC482" s="39"/>
      <c r="FD482" s="39"/>
      <c r="FE482" s="39"/>
      <c r="FF482" s="39"/>
      <c r="FG482" s="39"/>
      <c r="FH482" s="39"/>
      <c r="FI482" s="39"/>
      <c r="FJ482" s="39"/>
      <c r="FK482" s="39"/>
      <c r="FL482" s="39"/>
      <c r="FM482" s="39"/>
      <c r="FN482" s="39"/>
      <c r="FO482" s="39"/>
      <c r="FP482" s="39"/>
      <c r="FQ482" s="39"/>
      <c r="FR482" s="39"/>
      <c r="FS482" s="39"/>
      <c r="FT482" s="39"/>
      <c r="FU482" s="39"/>
      <c r="FV482" s="39"/>
      <c r="FW482" s="39"/>
      <c r="FX482" s="39"/>
      <c r="FY482" s="39"/>
      <c r="FZ482" s="39"/>
      <c r="GA482" s="39"/>
      <c r="GB482" s="39"/>
      <c r="GC482" s="39"/>
      <c r="GD482" s="39"/>
      <c r="GE482" s="39"/>
      <c r="GF482" s="39"/>
      <c r="GG482" s="39"/>
      <c r="GH482" s="39"/>
      <c r="GI482" s="39"/>
      <c r="GJ482" s="39"/>
      <c r="GK482" s="39"/>
      <c r="GL482" s="39"/>
      <c r="GM482" s="39"/>
      <c r="GN482" s="39"/>
      <c r="GO482" s="39"/>
      <c r="GP482" s="39"/>
    </row>
    <row r="483" spans="1:198">
      <c r="A483" s="192"/>
      <c r="B483" s="192"/>
      <c r="C483" s="192"/>
      <c r="D483" s="192"/>
      <c r="E483" s="192"/>
      <c r="F483" s="192"/>
      <c r="G483" s="192"/>
      <c r="H483" s="46"/>
      <c r="I483" s="53"/>
      <c r="J483" s="53"/>
      <c r="K483" s="207"/>
      <c r="L483" s="207"/>
      <c r="M483" s="207"/>
      <c r="N483" s="207"/>
      <c r="O483" s="207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39"/>
      <c r="CT483" s="39"/>
      <c r="CU483" s="39"/>
      <c r="CV483" s="39"/>
      <c r="CW483" s="39"/>
      <c r="CX483" s="39"/>
      <c r="CY483" s="39"/>
      <c r="CZ483" s="39"/>
      <c r="DA483" s="39"/>
      <c r="DB483" s="39"/>
      <c r="DC483" s="39"/>
      <c r="DD483" s="39"/>
      <c r="DE483" s="39"/>
      <c r="DF483" s="39"/>
      <c r="DG483" s="39"/>
      <c r="DH483" s="39"/>
      <c r="DI483" s="39"/>
      <c r="DJ483" s="39"/>
      <c r="DK483" s="39"/>
      <c r="DL483" s="39"/>
      <c r="DM483" s="39"/>
      <c r="DN483" s="39"/>
      <c r="DO483" s="39"/>
      <c r="DP483" s="39"/>
      <c r="DQ483" s="39"/>
      <c r="DR483" s="39"/>
      <c r="DS483" s="39"/>
      <c r="DT483" s="39"/>
      <c r="DU483" s="39"/>
      <c r="DV483" s="39"/>
      <c r="DW483" s="39"/>
      <c r="DX483" s="39"/>
      <c r="DY483" s="39"/>
      <c r="DZ483" s="39"/>
      <c r="EA483" s="39"/>
      <c r="EB483" s="39"/>
      <c r="EC483" s="39"/>
      <c r="ED483" s="39"/>
      <c r="EE483" s="39"/>
      <c r="EF483" s="39"/>
      <c r="EG483" s="39"/>
      <c r="EH483" s="39"/>
      <c r="EI483" s="39"/>
      <c r="EJ483" s="39"/>
      <c r="EK483" s="39"/>
      <c r="EL483" s="39"/>
      <c r="EM483" s="39"/>
      <c r="EN483" s="39"/>
      <c r="EO483" s="39"/>
      <c r="EP483" s="39"/>
      <c r="EQ483" s="39"/>
      <c r="ER483" s="39"/>
      <c r="ES483" s="39"/>
      <c r="ET483" s="39"/>
      <c r="EU483" s="39"/>
      <c r="EV483" s="39"/>
      <c r="EW483" s="39"/>
      <c r="EX483" s="39"/>
      <c r="EY483" s="39"/>
      <c r="EZ483" s="39"/>
      <c r="FA483" s="39"/>
      <c r="FB483" s="39"/>
      <c r="FC483" s="39"/>
      <c r="FD483" s="39"/>
      <c r="FE483" s="39"/>
      <c r="FF483" s="39"/>
      <c r="FG483" s="39"/>
      <c r="FH483" s="39"/>
      <c r="FI483" s="39"/>
      <c r="FJ483" s="39"/>
      <c r="FK483" s="39"/>
      <c r="FL483" s="39"/>
      <c r="FM483" s="39"/>
      <c r="FN483" s="39"/>
      <c r="FO483" s="39"/>
      <c r="FP483" s="39"/>
      <c r="FQ483" s="39"/>
      <c r="FR483" s="39"/>
      <c r="FS483" s="39"/>
      <c r="FT483" s="39"/>
      <c r="FU483" s="39"/>
      <c r="FV483" s="39"/>
      <c r="FW483" s="39"/>
      <c r="FX483" s="39"/>
      <c r="FY483" s="39"/>
      <c r="FZ483" s="39"/>
      <c r="GA483" s="39"/>
      <c r="GB483" s="39"/>
      <c r="GC483" s="39"/>
      <c r="GD483" s="39"/>
      <c r="GE483" s="39"/>
      <c r="GF483" s="39"/>
      <c r="GG483" s="39"/>
      <c r="GH483" s="39"/>
      <c r="GI483" s="39"/>
      <c r="GJ483" s="39"/>
      <c r="GK483" s="39"/>
      <c r="GL483" s="39"/>
      <c r="GM483" s="39"/>
      <c r="GN483" s="39"/>
      <c r="GO483" s="39"/>
      <c r="GP483" s="39"/>
    </row>
    <row r="484" spans="1:198">
      <c r="A484" s="192"/>
      <c r="B484" s="192"/>
      <c r="C484" s="192"/>
      <c r="D484" s="192"/>
      <c r="E484" s="192"/>
      <c r="F484" s="192"/>
      <c r="G484" s="192"/>
      <c r="H484" s="46"/>
      <c r="I484" s="53"/>
      <c r="J484" s="53"/>
      <c r="K484" s="207"/>
      <c r="L484" s="207"/>
      <c r="M484" s="207"/>
      <c r="N484" s="207"/>
      <c r="O484" s="207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  <c r="DH484" s="39"/>
      <c r="DI484" s="39"/>
      <c r="DJ484" s="39"/>
      <c r="DK484" s="39"/>
      <c r="DL484" s="39"/>
      <c r="DM484" s="39"/>
      <c r="DN484" s="39"/>
      <c r="DO484" s="39"/>
      <c r="DP484" s="39"/>
      <c r="DQ484" s="39"/>
      <c r="DR484" s="39"/>
      <c r="DS484" s="39"/>
      <c r="DT484" s="39"/>
      <c r="DU484" s="39"/>
      <c r="DV484" s="39"/>
      <c r="DW484" s="39"/>
      <c r="DX484" s="39"/>
      <c r="DY484" s="39"/>
      <c r="DZ484" s="39"/>
      <c r="EA484" s="39"/>
      <c r="EB484" s="39"/>
      <c r="EC484" s="39"/>
      <c r="ED484" s="39"/>
      <c r="EE484" s="39"/>
      <c r="EF484" s="39"/>
      <c r="EG484" s="39"/>
      <c r="EH484" s="39"/>
      <c r="EI484" s="39"/>
      <c r="EJ484" s="39"/>
      <c r="EK484" s="39"/>
      <c r="EL484" s="39"/>
      <c r="EM484" s="39"/>
      <c r="EN484" s="39"/>
      <c r="EO484" s="39"/>
      <c r="EP484" s="39"/>
      <c r="EQ484" s="39"/>
      <c r="ER484" s="39"/>
      <c r="ES484" s="39"/>
      <c r="ET484" s="39"/>
      <c r="EU484" s="39"/>
      <c r="EV484" s="39"/>
      <c r="EW484" s="39"/>
      <c r="EX484" s="39"/>
      <c r="EY484" s="39"/>
      <c r="EZ484" s="39"/>
      <c r="FA484" s="39"/>
      <c r="FB484" s="39"/>
      <c r="FC484" s="39"/>
      <c r="FD484" s="39"/>
      <c r="FE484" s="39"/>
      <c r="FF484" s="39"/>
      <c r="FG484" s="39"/>
      <c r="FH484" s="39"/>
      <c r="FI484" s="39"/>
      <c r="FJ484" s="39"/>
      <c r="FK484" s="39"/>
      <c r="FL484" s="39"/>
      <c r="FM484" s="39"/>
      <c r="FN484" s="39"/>
      <c r="FO484" s="39"/>
      <c r="FP484" s="39"/>
      <c r="FQ484" s="39"/>
      <c r="FR484" s="39"/>
      <c r="FS484" s="39"/>
      <c r="FT484" s="39"/>
      <c r="FU484" s="39"/>
      <c r="FV484" s="39"/>
      <c r="FW484" s="39"/>
      <c r="FX484" s="39"/>
      <c r="FY484" s="39"/>
      <c r="FZ484" s="39"/>
      <c r="GA484" s="39"/>
      <c r="GB484" s="39"/>
      <c r="GC484" s="39"/>
      <c r="GD484" s="39"/>
      <c r="GE484" s="39"/>
      <c r="GF484" s="39"/>
      <c r="GG484" s="39"/>
      <c r="GH484" s="39"/>
      <c r="GI484" s="39"/>
      <c r="GJ484" s="39"/>
      <c r="GK484" s="39"/>
      <c r="GL484" s="39"/>
      <c r="GM484" s="39"/>
      <c r="GN484" s="39"/>
      <c r="GO484" s="39"/>
      <c r="GP484" s="39"/>
    </row>
    <row r="485" spans="1:198">
      <c r="A485" s="192"/>
      <c r="B485" s="192"/>
      <c r="C485" s="192"/>
      <c r="D485" s="192"/>
      <c r="E485" s="192"/>
      <c r="F485" s="192"/>
      <c r="G485" s="192"/>
      <c r="H485" s="46"/>
      <c r="I485" s="53"/>
      <c r="J485" s="53"/>
      <c r="K485" s="207"/>
      <c r="L485" s="207"/>
      <c r="M485" s="207"/>
      <c r="N485" s="207"/>
      <c r="O485" s="207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39"/>
      <c r="CT485" s="39"/>
      <c r="CU485" s="39"/>
      <c r="CV485" s="39"/>
      <c r="CW485" s="39"/>
      <c r="CX485" s="39"/>
      <c r="CY485" s="39"/>
      <c r="CZ485" s="39"/>
      <c r="DA485" s="39"/>
      <c r="DB485" s="39"/>
      <c r="DC485" s="39"/>
      <c r="DD485" s="39"/>
      <c r="DE485" s="39"/>
      <c r="DF485" s="39"/>
      <c r="DG485" s="39"/>
      <c r="DH485" s="39"/>
      <c r="DI485" s="39"/>
      <c r="DJ485" s="39"/>
      <c r="DK485" s="39"/>
      <c r="DL485" s="39"/>
      <c r="DM485" s="39"/>
      <c r="DN485" s="39"/>
      <c r="DO485" s="39"/>
      <c r="DP485" s="39"/>
      <c r="DQ485" s="39"/>
      <c r="DR485" s="39"/>
      <c r="DS485" s="39"/>
      <c r="DT485" s="39"/>
      <c r="DU485" s="39"/>
      <c r="DV485" s="39"/>
      <c r="DW485" s="39"/>
      <c r="DX485" s="39"/>
      <c r="DY485" s="39"/>
      <c r="DZ485" s="39"/>
      <c r="EA485" s="39"/>
      <c r="EB485" s="39"/>
      <c r="EC485" s="39"/>
      <c r="ED485" s="39"/>
      <c r="EE485" s="39"/>
      <c r="EF485" s="39"/>
      <c r="EG485" s="39"/>
      <c r="EH485" s="39"/>
      <c r="EI485" s="39"/>
      <c r="EJ485" s="39"/>
      <c r="EK485" s="39"/>
      <c r="EL485" s="39"/>
      <c r="EM485" s="39"/>
      <c r="EN485" s="39"/>
      <c r="EO485" s="39"/>
      <c r="EP485" s="39"/>
      <c r="EQ485" s="39"/>
      <c r="ER485" s="39"/>
      <c r="ES485" s="39"/>
      <c r="ET485" s="39"/>
      <c r="EU485" s="39"/>
      <c r="EV485" s="39"/>
      <c r="EW485" s="39"/>
      <c r="EX485" s="39"/>
      <c r="EY485" s="39"/>
      <c r="EZ485" s="39"/>
      <c r="FA485" s="39"/>
      <c r="FB485" s="39"/>
      <c r="FC485" s="39"/>
      <c r="FD485" s="39"/>
      <c r="FE485" s="39"/>
      <c r="FF485" s="39"/>
      <c r="FG485" s="39"/>
      <c r="FH485" s="39"/>
      <c r="FI485" s="39"/>
      <c r="FJ485" s="39"/>
      <c r="FK485" s="39"/>
      <c r="FL485" s="39"/>
      <c r="FM485" s="39"/>
      <c r="FN485" s="39"/>
      <c r="FO485" s="39"/>
      <c r="FP485" s="39"/>
      <c r="FQ485" s="39"/>
      <c r="FR485" s="39"/>
      <c r="FS485" s="39"/>
      <c r="FT485" s="39"/>
      <c r="FU485" s="39"/>
      <c r="FV485" s="39"/>
      <c r="FW485" s="39"/>
      <c r="FX485" s="39"/>
      <c r="FY485" s="39"/>
      <c r="FZ485" s="39"/>
      <c r="GA485" s="39"/>
      <c r="GB485" s="39"/>
      <c r="GC485" s="39"/>
      <c r="GD485" s="39"/>
      <c r="GE485" s="39"/>
      <c r="GF485" s="39"/>
      <c r="GG485" s="39"/>
      <c r="GH485" s="39"/>
      <c r="GI485" s="39"/>
      <c r="GJ485" s="39"/>
      <c r="GK485" s="39"/>
      <c r="GL485" s="39"/>
      <c r="GM485" s="39"/>
      <c r="GN485" s="39"/>
      <c r="GO485" s="39"/>
      <c r="GP485" s="39"/>
    </row>
    <row r="486" spans="1:198">
      <c r="A486" s="192"/>
      <c r="B486" s="192"/>
      <c r="C486" s="192"/>
      <c r="D486" s="192"/>
      <c r="E486" s="192"/>
      <c r="F486" s="192"/>
      <c r="G486" s="192"/>
      <c r="H486" s="46"/>
      <c r="I486" s="53"/>
      <c r="J486" s="53"/>
      <c r="K486" s="207"/>
      <c r="L486" s="207"/>
      <c r="M486" s="207"/>
      <c r="N486" s="207"/>
      <c r="O486" s="207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39"/>
      <c r="CT486" s="39"/>
      <c r="CU486" s="39"/>
      <c r="CV486" s="39"/>
      <c r="CW486" s="39"/>
      <c r="CX486" s="39"/>
      <c r="CY486" s="39"/>
      <c r="CZ486" s="39"/>
      <c r="DA486" s="39"/>
      <c r="DB486" s="39"/>
      <c r="DC486" s="39"/>
      <c r="DD486" s="39"/>
      <c r="DE486" s="39"/>
      <c r="DF486" s="39"/>
      <c r="DG486" s="39"/>
      <c r="DH486" s="39"/>
      <c r="DI486" s="39"/>
      <c r="DJ486" s="39"/>
      <c r="DK486" s="39"/>
      <c r="DL486" s="39"/>
      <c r="DM486" s="39"/>
      <c r="DN486" s="39"/>
      <c r="DO486" s="39"/>
      <c r="DP486" s="39"/>
      <c r="DQ486" s="39"/>
      <c r="DR486" s="39"/>
      <c r="DS486" s="39"/>
      <c r="DT486" s="39"/>
      <c r="DU486" s="39"/>
      <c r="DV486" s="39"/>
      <c r="DW486" s="39"/>
      <c r="DX486" s="39"/>
      <c r="DY486" s="39"/>
      <c r="DZ486" s="39"/>
      <c r="EA486" s="39"/>
      <c r="EB486" s="39"/>
      <c r="EC486" s="39"/>
      <c r="ED486" s="39"/>
      <c r="EE486" s="39"/>
      <c r="EF486" s="39"/>
      <c r="EG486" s="39"/>
      <c r="EH486" s="39"/>
      <c r="EI486" s="39"/>
      <c r="EJ486" s="39"/>
      <c r="EK486" s="39"/>
      <c r="EL486" s="39"/>
      <c r="EM486" s="39"/>
      <c r="EN486" s="39"/>
      <c r="EO486" s="39"/>
      <c r="EP486" s="39"/>
      <c r="EQ486" s="39"/>
      <c r="ER486" s="39"/>
      <c r="ES486" s="39"/>
      <c r="ET486" s="39"/>
      <c r="EU486" s="39"/>
      <c r="EV486" s="39"/>
      <c r="EW486" s="39"/>
      <c r="EX486" s="39"/>
      <c r="EY486" s="39"/>
      <c r="EZ486" s="39"/>
      <c r="FA486" s="39"/>
      <c r="FB486" s="39"/>
      <c r="FC486" s="39"/>
      <c r="FD486" s="39"/>
      <c r="FE486" s="39"/>
      <c r="FF486" s="39"/>
      <c r="FG486" s="39"/>
      <c r="FH486" s="39"/>
      <c r="FI486" s="39"/>
      <c r="FJ486" s="39"/>
      <c r="FK486" s="39"/>
      <c r="FL486" s="39"/>
      <c r="FM486" s="39"/>
      <c r="FN486" s="39"/>
      <c r="FO486" s="39"/>
      <c r="FP486" s="39"/>
      <c r="FQ486" s="39"/>
      <c r="FR486" s="39"/>
      <c r="FS486" s="39"/>
      <c r="FT486" s="39"/>
      <c r="FU486" s="39"/>
      <c r="FV486" s="39"/>
      <c r="FW486" s="39"/>
      <c r="FX486" s="39"/>
      <c r="FY486" s="39"/>
      <c r="FZ486" s="39"/>
      <c r="GA486" s="39"/>
      <c r="GB486" s="39"/>
      <c r="GC486" s="39"/>
      <c r="GD486" s="39"/>
      <c r="GE486" s="39"/>
      <c r="GF486" s="39"/>
      <c r="GG486" s="39"/>
      <c r="GH486" s="39"/>
      <c r="GI486" s="39"/>
      <c r="GJ486" s="39"/>
      <c r="GK486" s="39"/>
      <c r="GL486" s="39"/>
      <c r="GM486" s="39"/>
      <c r="GN486" s="39"/>
      <c r="GO486" s="39"/>
      <c r="GP486" s="39"/>
    </row>
    <row r="487" spans="1:198">
      <c r="A487" s="192"/>
      <c r="B487" s="192"/>
      <c r="C487" s="192"/>
      <c r="D487" s="192"/>
      <c r="E487" s="192"/>
      <c r="F487" s="192"/>
      <c r="G487" s="192"/>
      <c r="H487" s="46"/>
      <c r="I487" s="53"/>
      <c r="J487" s="53"/>
      <c r="K487" s="207"/>
      <c r="L487" s="207"/>
      <c r="M487" s="207"/>
      <c r="N487" s="207"/>
      <c r="O487" s="207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  <c r="CU487" s="39"/>
      <c r="CV487" s="39"/>
      <c r="CW487" s="39"/>
      <c r="CX487" s="39"/>
      <c r="CY487" s="39"/>
      <c r="CZ487" s="39"/>
      <c r="DA487" s="39"/>
      <c r="DB487" s="39"/>
      <c r="DC487" s="39"/>
      <c r="DD487" s="39"/>
      <c r="DE487" s="39"/>
      <c r="DF487" s="39"/>
      <c r="DG487" s="39"/>
      <c r="DH487" s="39"/>
      <c r="DI487" s="39"/>
      <c r="DJ487" s="39"/>
      <c r="DK487" s="39"/>
      <c r="DL487" s="39"/>
      <c r="DM487" s="39"/>
      <c r="DN487" s="39"/>
      <c r="DO487" s="39"/>
      <c r="DP487" s="39"/>
      <c r="DQ487" s="39"/>
      <c r="DR487" s="39"/>
      <c r="DS487" s="39"/>
      <c r="DT487" s="39"/>
      <c r="DU487" s="39"/>
      <c r="DV487" s="39"/>
      <c r="DW487" s="39"/>
      <c r="DX487" s="39"/>
      <c r="DY487" s="39"/>
      <c r="DZ487" s="39"/>
      <c r="EA487" s="39"/>
      <c r="EB487" s="39"/>
      <c r="EC487" s="39"/>
      <c r="ED487" s="39"/>
      <c r="EE487" s="39"/>
      <c r="EF487" s="39"/>
      <c r="EG487" s="39"/>
      <c r="EH487" s="39"/>
      <c r="EI487" s="39"/>
      <c r="EJ487" s="39"/>
      <c r="EK487" s="39"/>
      <c r="EL487" s="39"/>
      <c r="EM487" s="39"/>
      <c r="EN487" s="39"/>
      <c r="EO487" s="39"/>
      <c r="EP487" s="39"/>
      <c r="EQ487" s="39"/>
      <c r="ER487" s="39"/>
      <c r="ES487" s="39"/>
      <c r="ET487" s="39"/>
      <c r="EU487" s="39"/>
      <c r="EV487" s="39"/>
      <c r="EW487" s="39"/>
      <c r="EX487" s="39"/>
      <c r="EY487" s="39"/>
      <c r="EZ487" s="39"/>
      <c r="FA487" s="39"/>
      <c r="FB487" s="39"/>
      <c r="FC487" s="39"/>
      <c r="FD487" s="39"/>
      <c r="FE487" s="39"/>
      <c r="FF487" s="39"/>
      <c r="FG487" s="39"/>
      <c r="FH487" s="39"/>
      <c r="FI487" s="39"/>
      <c r="FJ487" s="39"/>
      <c r="FK487" s="39"/>
      <c r="FL487" s="39"/>
      <c r="FM487" s="39"/>
      <c r="FN487" s="39"/>
      <c r="FO487" s="39"/>
      <c r="FP487" s="39"/>
      <c r="FQ487" s="39"/>
      <c r="FR487" s="39"/>
      <c r="FS487" s="39"/>
      <c r="FT487" s="39"/>
      <c r="FU487" s="39"/>
      <c r="FV487" s="39"/>
      <c r="FW487" s="39"/>
      <c r="FX487" s="39"/>
      <c r="FY487" s="39"/>
      <c r="FZ487" s="39"/>
      <c r="GA487" s="39"/>
      <c r="GB487" s="39"/>
      <c r="GC487" s="39"/>
      <c r="GD487" s="39"/>
      <c r="GE487" s="39"/>
      <c r="GF487" s="39"/>
      <c r="GG487" s="39"/>
      <c r="GH487" s="39"/>
      <c r="GI487" s="39"/>
      <c r="GJ487" s="39"/>
      <c r="GK487" s="39"/>
      <c r="GL487" s="39"/>
      <c r="GM487" s="39"/>
      <c r="GN487" s="39"/>
      <c r="GO487" s="39"/>
      <c r="GP487" s="39"/>
    </row>
    <row r="488" spans="1:198">
      <c r="A488" s="192"/>
      <c r="B488" s="192"/>
      <c r="C488" s="192"/>
      <c r="D488" s="192"/>
      <c r="E488" s="192"/>
      <c r="F488" s="192"/>
      <c r="G488" s="192"/>
      <c r="H488" s="46"/>
      <c r="I488" s="53"/>
      <c r="J488" s="53"/>
      <c r="K488" s="207"/>
      <c r="L488" s="207"/>
      <c r="M488" s="207"/>
      <c r="N488" s="207"/>
      <c r="O488" s="207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39"/>
      <c r="CT488" s="39"/>
      <c r="CU488" s="39"/>
      <c r="CV488" s="39"/>
      <c r="CW488" s="39"/>
      <c r="CX488" s="39"/>
      <c r="CY488" s="39"/>
      <c r="CZ488" s="39"/>
      <c r="DA488" s="39"/>
      <c r="DB488" s="39"/>
      <c r="DC488" s="39"/>
      <c r="DD488" s="39"/>
      <c r="DE488" s="39"/>
      <c r="DF488" s="39"/>
      <c r="DG488" s="39"/>
      <c r="DH488" s="39"/>
      <c r="DI488" s="39"/>
      <c r="DJ488" s="39"/>
      <c r="DK488" s="39"/>
      <c r="DL488" s="39"/>
      <c r="DM488" s="39"/>
      <c r="DN488" s="39"/>
      <c r="DO488" s="39"/>
      <c r="DP488" s="39"/>
      <c r="DQ488" s="39"/>
      <c r="DR488" s="39"/>
      <c r="DS488" s="39"/>
      <c r="DT488" s="39"/>
      <c r="DU488" s="39"/>
      <c r="DV488" s="39"/>
      <c r="DW488" s="39"/>
      <c r="DX488" s="39"/>
      <c r="DY488" s="39"/>
      <c r="DZ488" s="39"/>
      <c r="EA488" s="39"/>
      <c r="EB488" s="39"/>
      <c r="EC488" s="39"/>
      <c r="ED488" s="39"/>
      <c r="EE488" s="39"/>
      <c r="EF488" s="39"/>
      <c r="EG488" s="39"/>
      <c r="EH488" s="39"/>
      <c r="EI488" s="39"/>
      <c r="EJ488" s="39"/>
      <c r="EK488" s="39"/>
      <c r="EL488" s="39"/>
      <c r="EM488" s="39"/>
      <c r="EN488" s="39"/>
      <c r="EO488" s="39"/>
      <c r="EP488" s="39"/>
      <c r="EQ488" s="39"/>
      <c r="ER488" s="39"/>
      <c r="ES488" s="39"/>
      <c r="ET488" s="39"/>
      <c r="EU488" s="39"/>
      <c r="EV488" s="39"/>
      <c r="EW488" s="39"/>
      <c r="EX488" s="39"/>
      <c r="EY488" s="39"/>
      <c r="EZ488" s="39"/>
      <c r="FA488" s="39"/>
      <c r="FB488" s="39"/>
      <c r="FC488" s="39"/>
      <c r="FD488" s="39"/>
      <c r="FE488" s="39"/>
      <c r="FF488" s="39"/>
      <c r="FG488" s="39"/>
      <c r="FH488" s="39"/>
      <c r="FI488" s="39"/>
      <c r="FJ488" s="39"/>
      <c r="FK488" s="39"/>
      <c r="FL488" s="39"/>
      <c r="FM488" s="39"/>
      <c r="FN488" s="39"/>
      <c r="FO488" s="39"/>
      <c r="FP488" s="39"/>
      <c r="FQ488" s="39"/>
      <c r="FR488" s="39"/>
      <c r="FS488" s="39"/>
      <c r="FT488" s="39"/>
      <c r="FU488" s="39"/>
      <c r="FV488" s="39"/>
      <c r="FW488" s="39"/>
      <c r="FX488" s="39"/>
      <c r="FY488" s="39"/>
      <c r="FZ488" s="39"/>
      <c r="GA488" s="39"/>
      <c r="GB488" s="39"/>
      <c r="GC488" s="39"/>
      <c r="GD488" s="39"/>
      <c r="GE488" s="39"/>
      <c r="GF488" s="39"/>
      <c r="GG488" s="39"/>
      <c r="GH488" s="39"/>
      <c r="GI488" s="39"/>
      <c r="GJ488" s="39"/>
      <c r="GK488" s="39"/>
      <c r="GL488" s="39"/>
      <c r="GM488" s="39"/>
      <c r="GN488" s="39"/>
      <c r="GO488" s="39"/>
      <c r="GP488" s="39"/>
    </row>
    <row r="489" spans="1:198">
      <c r="A489" s="192"/>
      <c r="B489" s="192"/>
      <c r="C489" s="192"/>
      <c r="D489" s="192"/>
      <c r="E489" s="192"/>
      <c r="F489" s="192"/>
      <c r="G489" s="192"/>
      <c r="H489" s="46"/>
      <c r="I489" s="53"/>
      <c r="J489" s="53"/>
      <c r="K489" s="207"/>
      <c r="L489" s="207"/>
      <c r="M489" s="207"/>
      <c r="N489" s="207"/>
      <c r="O489" s="207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39"/>
      <c r="CT489" s="39"/>
      <c r="CU489" s="39"/>
      <c r="CV489" s="39"/>
      <c r="CW489" s="39"/>
      <c r="CX489" s="39"/>
      <c r="CY489" s="39"/>
      <c r="CZ489" s="39"/>
      <c r="DA489" s="39"/>
      <c r="DB489" s="39"/>
      <c r="DC489" s="39"/>
      <c r="DD489" s="39"/>
      <c r="DE489" s="39"/>
      <c r="DF489" s="39"/>
      <c r="DG489" s="39"/>
      <c r="DH489" s="39"/>
      <c r="DI489" s="39"/>
      <c r="DJ489" s="39"/>
      <c r="DK489" s="39"/>
      <c r="DL489" s="39"/>
      <c r="DM489" s="39"/>
      <c r="DN489" s="39"/>
      <c r="DO489" s="39"/>
      <c r="DP489" s="39"/>
      <c r="DQ489" s="39"/>
      <c r="DR489" s="39"/>
      <c r="DS489" s="39"/>
      <c r="DT489" s="39"/>
      <c r="DU489" s="39"/>
      <c r="DV489" s="39"/>
      <c r="DW489" s="39"/>
      <c r="DX489" s="39"/>
      <c r="DY489" s="39"/>
      <c r="DZ489" s="39"/>
      <c r="EA489" s="39"/>
      <c r="EB489" s="39"/>
      <c r="EC489" s="39"/>
      <c r="ED489" s="39"/>
      <c r="EE489" s="39"/>
      <c r="EF489" s="39"/>
      <c r="EG489" s="39"/>
      <c r="EH489" s="39"/>
      <c r="EI489" s="39"/>
      <c r="EJ489" s="39"/>
      <c r="EK489" s="39"/>
      <c r="EL489" s="39"/>
      <c r="EM489" s="39"/>
      <c r="EN489" s="39"/>
      <c r="EO489" s="39"/>
      <c r="EP489" s="39"/>
      <c r="EQ489" s="39"/>
      <c r="ER489" s="39"/>
      <c r="ES489" s="39"/>
      <c r="ET489" s="39"/>
      <c r="EU489" s="39"/>
      <c r="EV489" s="39"/>
      <c r="EW489" s="39"/>
      <c r="EX489" s="39"/>
      <c r="EY489" s="39"/>
      <c r="EZ489" s="39"/>
      <c r="FA489" s="39"/>
      <c r="FB489" s="39"/>
      <c r="FC489" s="39"/>
      <c r="FD489" s="39"/>
      <c r="FE489" s="39"/>
      <c r="FF489" s="39"/>
      <c r="FG489" s="39"/>
      <c r="FH489" s="39"/>
      <c r="FI489" s="39"/>
      <c r="FJ489" s="39"/>
      <c r="FK489" s="39"/>
      <c r="FL489" s="39"/>
      <c r="FM489" s="39"/>
      <c r="FN489" s="39"/>
      <c r="FO489" s="39"/>
      <c r="FP489" s="39"/>
      <c r="FQ489" s="39"/>
      <c r="FR489" s="39"/>
      <c r="FS489" s="39"/>
      <c r="FT489" s="39"/>
      <c r="FU489" s="39"/>
      <c r="FV489" s="39"/>
      <c r="FW489" s="39"/>
      <c r="FX489" s="39"/>
      <c r="FY489" s="39"/>
      <c r="FZ489" s="39"/>
      <c r="GA489" s="39"/>
      <c r="GB489" s="39"/>
      <c r="GC489" s="39"/>
      <c r="GD489" s="39"/>
      <c r="GE489" s="39"/>
      <c r="GF489" s="39"/>
      <c r="GG489" s="39"/>
      <c r="GH489" s="39"/>
      <c r="GI489" s="39"/>
      <c r="GJ489" s="39"/>
      <c r="GK489" s="39"/>
      <c r="GL489" s="39"/>
      <c r="GM489" s="39"/>
      <c r="GN489" s="39"/>
      <c r="GO489" s="39"/>
      <c r="GP489" s="39"/>
    </row>
    <row r="490" spans="1:198">
      <c r="A490" s="192"/>
      <c r="B490" s="192"/>
      <c r="C490" s="192"/>
      <c r="D490" s="192"/>
      <c r="E490" s="192"/>
      <c r="F490" s="192"/>
      <c r="G490" s="192"/>
      <c r="H490" s="46"/>
      <c r="I490" s="53"/>
      <c r="J490" s="53"/>
      <c r="K490" s="207"/>
      <c r="L490" s="207"/>
      <c r="M490" s="207"/>
      <c r="N490" s="207"/>
      <c r="O490" s="207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  <c r="DH490" s="39"/>
      <c r="DI490" s="39"/>
      <c r="DJ490" s="39"/>
      <c r="DK490" s="39"/>
      <c r="DL490" s="39"/>
      <c r="DM490" s="39"/>
      <c r="DN490" s="39"/>
      <c r="DO490" s="39"/>
      <c r="DP490" s="39"/>
      <c r="DQ490" s="39"/>
      <c r="DR490" s="39"/>
      <c r="DS490" s="39"/>
      <c r="DT490" s="39"/>
      <c r="DU490" s="39"/>
      <c r="DV490" s="39"/>
      <c r="DW490" s="39"/>
      <c r="DX490" s="39"/>
      <c r="DY490" s="39"/>
      <c r="DZ490" s="39"/>
      <c r="EA490" s="39"/>
      <c r="EB490" s="39"/>
      <c r="EC490" s="39"/>
      <c r="ED490" s="39"/>
      <c r="EE490" s="39"/>
      <c r="EF490" s="39"/>
      <c r="EG490" s="39"/>
      <c r="EH490" s="39"/>
      <c r="EI490" s="39"/>
      <c r="EJ490" s="39"/>
      <c r="EK490" s="39"/>
      <c r="EL490" s="39"/>
      <c r="EM490" s="39"/>
      <c r="EN490" s="39"/>
      <c r="EO490" s="39"/>
      <c r="EP490" s="39"/>
      <c r="EQ490" s="39"/>
      <c r="ER490" s="39"/>
      <c r="ES490" s="39"/>
      <c r="ET490" s="39"/>
      <c r="EU490" s="39"/>
      <c r="EV490" s="39"/>
      <c r="EW490" s="39"/>
      <c r="EX490" s="39"/>
      <c r="EY490" s="39"/>
      <c r="EZ490" s="39"/>
      <c r="FA490" s="39"/>
      <c r="FB490" s="39"/>
      <c r="FC490" s="39"/>
      <c r="FD490" s="39"/>
      <c r="FE490" s="39"/>
      <c r="FF490" s="39"/>
      <c r="FG490" s="39"/>
      <c r="FH490" s="39"/>
      <c r="FI490" s="39"/>
      <c r="FJ490" s="39"/>
      <c r="FK490" s="39"/>
      <c r="FL490" s="39"/>
      <c r="FM490" s="39"/>
      <c r="FN490" s="39"/>
      <c r="FO490" s="39"/>
      <c r="FP490" s="39"/>
      <c r="FQ490" s="39"/>
      <c r="FR490" s="39"/>
      <c r="FS490" s="39"/>
      <c r="FT490" s="39"/>
      <c r="FU490" s="39"/>
      <c r="FV490" s="39"/>
      <c r="FW490" s="39"/>
      <c r="FX490" s="39"/>
      <c r="FY490" s="39"/>
      <c r="FZ490" s="39"/>
      <c r="GA490" s="39"/>
      <c r="GB490" s="39"/>
      <c r="GC490" s="39"/>
      <c r="GD490" s="39"/>
      <c r="GE490" s="39"/>
      <c r="GF490" s="39"/>
      <c r="GG490" s="39"/>
      <c r="GH490" s="39"/>
      <c r="GI490" s="39"/>
      <c r="GJ490" s="39"/>
      <c r="GK490" s="39"/>
      <c r="GL490" s="39"/>
      <c r="GM490" s="39"/>
      <c r="GN490" s="39"/>
      <c r="GO490" s="39"/>
      <c r="GP490" s="39"/>
    </row>
    <row r="491" spans="1:198">
      <c r="A491" s="192"/>
      <c r="B491" s="192"/>
      <c r="C491" s="192"/>
      <c r="D491" s="192"/>
      <c r="E491" s="192"/>
      <c r="F491" s="192"/>
      <c r="G491" s="192"/>
      <c r="H491" s="46"/>
      <c r="I491" s="53"/>
      <c r="J491" s="53"/>
      <c r="K491" s="207"/>
      <c r="L491" s="207"/>
      <c r="M491" s="207"/>
      <c r="N491" s="207"/>
      <c r="O491" s="207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39"/>
      <c r="CT491" s="39"/>
      <c r="CU491" s="39"/>
      <c r="CV491" s="39"/>
      <c r="CW491" s="39"/>
      <c r="CX491" s="39"/>
      <c r="CY491" s="39"/>
      <c r="CZ491" s="39"/>
      <c r="DA491" s="39"/>
      <c r="DB491" s="39"/>
      <c r="DC491" s="39"/>
      <c r="DD491" s="39"/>
      <c r="DE491" s="39"/>
      <c r="DF491" s="39"/>
      <c r="DG491" s="39"/>
      <c r="DH491" s="39"/>
      <c r="DI491" s="39"/>
      <c r="DJ491" s="39"/>
      <c r="DK491" s="39"/>
      <c r="DL491" s="39"/>
      <c r="DM491" s="39"/>
      <c r="DN491" s="39"/>
      <c r="DO491" s="39"/>
      <c r="DP491" s="39"/>
      <c r="DQ491" s="39"/>
      <c r="DR491" s="39"/>
      <c r="DS491" s="39"/>
      <c r="DT491" s="39"/>
      <c r="DU491" s="39"/>
      <c r="DV491" s="39"/>
      <c r="DW491" s="39"/>
      <c r="DX491" s="39"/>
      <c r="DY491" s="39"/>
      <c r="DZ491" s="39"/>
      <c r="EA491" s="39"/>
      <c r="EB491" s="39"/>
      <c r="EC491" s="39"/>
      <c r="ED491" s="39"/>
      <c r="EE491" s="39"/>
      <c r="EF491" s="39"/>
      <c r="EG491" s="39"/>
      <c r="EH491" s="39"/>
      <c r="EI491" s="39"/>
      <c r="EJ491" s="39"/>
      <c r="EK491" s="39"/>
      <c r="EL491" s="39"/>
      <c r="EM491" s="39"/>
      <c r="EN491" s="39"/>
      <c r="EO491" s="39"/>
      <c r="EP491" s="39"/>
      <c r="EQ491" s="39"/>
      <c r="ER491" s="39"/>
      <c r="ES491" s="39"/>
      <c r="ET491" s="39"/>
      <c r="EU491" s="39"/>
      <c r="EV491" s="39"/>
      <c r="EW491" s="39"/>
      <c r="EX491" s="39"/>
      <c r="EY491" s="39"/>
      <c r="EZ491" s="39"/>
      <c r="FA491" s="39"/>
      <c r="FB491" s="39"/>
      <c r="FC491" s="39"/>
      <c r="FD491" s="39"/>
      <c r="FE491" s="39"/>
      <c r="FF491" s="39"/>
      <c r="FG491" s="39"/>
      <c r="FH491" s="39"/>
      <c r="FI491" s="39"/>
      <c r="FJ491" s="39"/>
      <c r="FK491" s="39"/>
      <c r="FL491" s="39"/>
      <c r="FM491" s="39"/>
      <c r="FN491" s="39"/>
      <c r="FO491" s="39"/>
      <c r="FP491" s="39"/>
      <c r="FQ491" s="39"/>
      <c r="FR491" s="39"/>
      <c r="FS491" s="39"/>
      <c r="FT491" s="39"/>
      <c r="FU491" s="39"/>
      <c r="FV491" s="39"/>
      <c r="FW491" s="39"/>
      <c r="FX491" s="39"/>
      <c r="FY491" s="39"/>
      <c r="FZ491" s="39"/>
      <c r="GA491" s="39"/>
      <c r="GB491" s="39"/>
      <c r="GC491" s="39"/>
      <c r="GD491" s="39"/>
      <c r="GE491" s="39"/>
      <c r="GF491" s="39"/>
      <c r="GG491" s="39"/>
      <c r="GH491" s="39"/>
      <c r="GI491" s="39"/>
      <c r="GJ491" s="39"/>
      <c r="GK491" s="39"/>
      <c r="GL491" s="39"/>
      <c r="GM491" s="39"/>
      <c r="GN491" s="39"/>
      <c r="GO491" s="39"/>
      <c r="GP491" s="39"/>
    </row>
    <row r="492" spans="1:198">
      <c r="A492" s="192"/>
      <c r="B492" s="192"/>
      <c r="C492" s="192"/>
      <c r="D492" s="192"/>
      <c r="E492" s="192"/>
      <c r="F492" s="192"/>
      <c r="G492" s="192"/>
      <c r="H492" s="46"/>
      <c r="I492" s="53"/>
      <c r="J492" s="53"/>
      <c r="K492" s="207"/>
      <c r="L492" s="207"/>
      <c r="M492" s="207"/>
      <c r="N492" s="207"/>
      <c r="O492" s="207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39"/>
      <c r="CT492" s="39"/>
      <c r="CU492" s="39"/>
      <c r="CV492" s="39"/>
      <c r="CW492" s="39"/>
      <c r="CX492" s="39"/>
      <c r="CY492" s="39"/>
      <c r="CZ492" s="39"/>
      <c r="DA492" s="39"/>
      <c r="DB492" s="39"/>
      <c r="DC492" s="39"/>
      <c r="DD492" s="39"/>
      <c r="DE492" s="39"/>
      <c r="DF492" s="39"/>
      <c r="DG492" s="39"/>
      <c r="DH492" s="39"/>
      <c r="DI492" s="39"/>
      <c r="DJ492" s="39"/>
      <c r="DK492" s="39"/>
      <c r="DL492" s="39"/>
      <c r="DM492" s="39"/>
      <c r="DN492" s="39"/>
      <c r="DO492" s="39"/>
      <c r="DP492" s="39"/>
      <c r="DQ492" s="39"/>
      <c r="DR492" s="39"/>
      <c r="DS492" s="39"/>
      <c r="DT492" s="39"/>
      <c r="DU492" s="39"/>
      <c r="DV492" s="39"/>
      <c r="DW492" s="39"/>
      <c r="DX492" s="39"/>
      <c r="DY492" s="39"/>
      <c r="DZ492" s="39"/>
      <c r="EA492" s="39"/>
      <c r="EB492" s="39"/>
      <c r="EC492" s="39"/>
      <c r="ED492" s="39"/>
      <c r="EE492" s="39"/>
      <c r="EF492" s="39"/>
      <c r="EG492" s="39"/>
      <c r="EH492" s="39"/>
      <c r="EI492" s="39"/>
      <c r="EJ492" s="39"/>
      <c r="EK492" s="39"/>
      <c r="EL492" s="39"/>
      <c r="EM492" s="39"/>
      <c r="EN492" s="39"/>
      <c r="EO492" s="39"/>
      <c r="EP492" s="39"/>
      <c r="EQ492" s="39"/>
      <c r="ER492" s="39"/>
      <c r="ES492" s="39"/>
      <c r="ET492" s="39"/>
      <c r="EU492" s="39"/>
      <c r="EV492" s="39"/>
      <c r="EW492" s="39"/>
      <c r="EX492" s="39"/>
      <c r="EY492" s="39"/>
      <c r="EZ492" s="39"/>
      <c r="FA492" s="39"/>
      <c r="FB492" s="39"/>
      <c r="FC492" s="39"/>
      <c r="FD492" s="39"/>
      <c r="FE492" s="39"/>
      <c r="FF492" s="39"/>
      <c r="FG492" s="39"/>
      <c r="FH492" s="39"/>
      <c r="FI492" s="39"/>
      <c r="FJ492" s="39"/>
      <c r="FK492" s="39"/>
      <c r="FL492" s="39"/>
      <c r="FM492" s="39"/>
      <c r="FN492" s="39"/>
      <c r="FO492" s="39"/>
      <c r="FP492" s="39"/>
      <c r="FQ492" s="39"/>
      <c r="FR492" s="39"/>
      <c r="FS492" s="39"/>
      <c r="FT492" s="39"/>
      <c r="FU492" s="39"/>
      <c r="FV492" s="39"/>
      <c r="FW492" s="39"/>
      <c r="FX492" s="39"/>
      <c r="FY492" s="39"/>
      <c r="FZ492" s="39"/>
      <c r="GA492" s="39"/>
      <c r="GB492" s="39"/>
      <c r="GC492" s="39"/>
      <c r="GD492" s="39"/>
      <c r="GE492" s="39"/>
      <c r="GF492" s="39"/>
      <c r="GG492" s="39"/>
      <c r="GH492" s="39"/>
      <c r="GI492" s="39"/>
      <c r="GJ492" s="39"/>
      <c r="GK492" s="39"/>
      <c r="GL492" s="39"/>
      <c r="GM492" s="39"/>
      <c r="GN492" s="39"/>
      <c r="GO492" s="39"/>
      <c r="GP492" s="39"/>
    </row>
    <row r="493" spans="1:198">
      <c r="A493" s="192"/>
      <c r="B493" s="192"/>
      <c r="C493" s="192"/>
      <c r="D493" s="192"/>
      <c r="E493" s="192"/>
      <c r="F493" s="192"/>
      <c r="G493" s="192"/>
      <c r="H493" s="46"/>
      <c r="I493" s="53"/>
      <c r="J493" s="53"/>
      <c r="K493" s="207"/>
      <c r="L493" s="207"/>
      <c r="M493" s="207"/>
      <c r="N493" s="207"/>
      <c r="O493" s="207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39"/>
      <c r="CT493" s="39"/>
      <c r="CU493" s="39"/>
      <c r="CV493" s="39"/>
      <c r="CW493" s="39"/>
      <c r="CX493" s="39"/>
      <c r="CY493" s="39"/>
      <c r="CZ493" s="39"/>
      <c r="DA493" s="39"/>
      <c r="DB493" s="39"/>
      <c r="DC493" s="39"/>
      <c r="DD493" s="39"/>
      <c r="DE493" s="39"/>
      <c r="DF493" s="39"/>
      <c r="DG493" s="39"/>
      <c r="DH493" s="39"/>
      <c r="DI493" s="39"/>
      <c r="DJ493" s="39"/>
      <c r="DK493" s="39"/>
      <c r="DL493" s="39"/>
      <c r="DM493" s="39"/>
      <c r="DN493" s="39"/>
      <c r="DO493" s="39"/>
      <c r="DP493" s="39"/>
      <c r="DQ493" s="39"/>
      <c r="DR493" s="39"/>
      <c r="DS493" s="39"/>
      <c r="DT493" s="39"/>
      <c r="DU493" s="39"/>
      <c r="DV493" s="39"/>
      <c r="DW493" s="39"/>
      <c r="DX493" s="39"/>
      <c r="DY493" s="39"/>
      <c r="DZ493" s="39"/>
      <c r="EA493" s="39"/>
      <c r="EB493" s="39"/>
      <c r="EC493" s="39"/>
      <c r="ED493" s="39"/>
      <c r="EE493" s="39"/>
      <c r="EF493" s="39"/>
      <c r="EG493" s="39"/>
      <c r="EH493" s="39"/>
      <c r="EI493" s="39"/>
      <c r="EJ493" s="39"/>
      <c r="EK493" s="39"/>
      <c r="EL493" s="39"/>
      <c r="EM493" s="39"/>
      <c r="EN493" s="39"/>
      <c r="EO493" s="39"/>
      <c r="EP493" s="39"/>
      <c r="EQ493" s="39"/>
      <c r="ER493" s="39"/>
      <c r="ES493" s="39"/>
      <c r="ET493" s="39"/>
      <c r="EU493" s="39"/>
      <c r="EV493" s="39"/>
      <c r="EW493" s="39"/>
      <c r="EX493" s="39"/>
      <c r="EY493" s="39"/>
      <c r="EZ493" s="39"/>
      <c r="FA493" s="39"/>
      <c r="FB493" s="39"/>
      <c r="FC493" s="39"/>
      <c r="FD493" s="39"/>
      <c r="FE493" s="39"/>
      <c r="FF493" s="39"/>
      <c r="FG493" s="39"/>
      <c r="FH493" s="39"/>
      <c r="FI493" s="39"/>
      <c r="FJ493" s="39"/>
      <c r="FK493" s="39"/>
      <c r="FL493" s="39"/>
      <c r="FM493" s="39"/>
      <c r="FN493" s="39"/>
      <c r="FO493" s="39"/>
      <c r="FP493" s="39"/>
      <c r="FQ493" s="39"/>
      <c r="FR493" s="39"/>
      <c r="FS493" s="39"/>
      <c r="FT493" s="39"/>
      <c r="FU493" s="39"/>
      <c r="FV493" s="39"/>
      <c r="FW493" s="39"/>
      <c r="FX493" s="39"/>
      <c r="FY493" s="39"/>
      <c r="FZ493" s="39"/>
      <c r="GA493" s="39"/>
      <c r="GB493" s="39"/>
      <c r="GC493" s="39"/>
      <c r="GD493" s="39"/>
      <c r="GE493" s="39"/>
      <c r="GF493" s="39"/>
      <c r="GG493" s="39"/>
      <c r="GH493" s="39"/>
      <c r="GI493" s="39"/>
      <c r="GJ493" s="39"/>
      <c r="GK493" s="39"/>
      <c r="GL493" s="39"/>
      <c r="GM493" s="39"/>
      <c r="GN493" s="39"/>
      <c r="GO493" s="39"/>
      <c r="GP493" s="39"/>
    </row>
    <row r="494" spans="1:198">
      <c r="A494" s="192"/>
      <c r="B494" s="192"/>
      <c r="C494" s="192"/>
      <c r="D494" s="192"/>
      <c r="E494" s="192"/>
      <c r="F494" s="192"/>
      <c r="G494" s="192"/>
      <c r="H494" s="46"/>
      <c r="I494" s="53"/>
      <c r="J494" s="53"/>
      <c r="K494" s="207"/>
      <c r="L494" s="207"/>
      <c r="M494" s="207"/>
      <c r="N494" s="207"/>
      <c r="O494" s="207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  <c r="DH494" s="39"/>
      <c r="DI494" s="39"/>
      <c r="DJ494" s="39"/>
      <c r="DK494" s="39"/>
      <c r="DL494" s="39"/>
      <c r="DM494" s="39"/>
      <c r="DN494" s="39"/>
      <c r="DO494" s="39"/>
      <c r="DP494" s="39"/>
      <c r="DQ494" s="39"/>
      <c r="DR494" s="39"/>
      <c r="DS494" s="39"/>
      <c r="DT494" s="39"/>
      <c r="DU494" s="39"/>
      <c r="DV494" s="39"/>
      <c r="DW494" s="39"/>
      <c r="DX494" s="39"/>
      <c r="DY494" s="39"/>
      <c r="DZ494" s="39"/>
      <c r="EA494" s="39"/>
      <c r="EB494" s="39"/>
      <c r="EC494" s="39"/>
      <c r="ED494" s="39"/>
      <c r="EE494" s="39"/>
      <c r="EF494" s="39"/>
      <c r="EG494" s="39"/>
      <c r="EH494" s="39"/>
      <c r="EI494" s="39"/>
      <c r="EJ494" s="39"/>
      <c r="EK494" s="39"/>
      <c r="EL494" s="39"/>
      <c r="EM494" s="39"/>
      <c r="EN494" s="39"/>
      <c r="EO494" s="39"/>
      <c r="EP494" s="39"/>
      <c r="EQ494" s="39"/>
      <c r="ER494" s="39"/>
      <c r="ES494" s="39"/>
      <c r="ET494" s="39"/>
      <c r="EU494" s="39"/>
      <c r="EV494" s="39"/>
      <c r="EW494" s="39"/>
      <c r="EX494" s="39"/>
      <c r="EY494" s="39"/>
      <c r="EZ494" s="39"/>
      <c r="FA494" s="39"/>
      <c r="FB494" s="39"/>
      <c r="FC494" s="39"/>
      <c r="FD494" s="39"/>
      <c r="FE494" s="39"/>
      <c r="FF494" s="39"/>
      <c r="FG494" s="39"/>
      <c r="FH494" s="39"/>
      <c r="FI494" s="39"/>
      <c r="FJ494" s="39"/>
      <c r="FK494" s="39"/>
      <c r="FL494" s="39"/>
      <c r="FM494" s="39"/>
      <c r="FN494" s="39"/>
      <c r="FO494" s="39"/>
      <c r="FP494" s="39"/>
      <c r="FQ494" s="39"/>
      <c r="FR494" s="39"/>
      <c r="FS494" s="39"/>
      <c r="FT494" s="39"/>
      <c r="FU494" s="39"/>
      <c r="FV494" s="39"/>
      <c r="FW494" s="39"/>
      <c r="FX494" s="39"/>
      <c r="FY494" s="39"/>
      <c r="FZ494" s="39"/>
      <c r="GA494" s="39"/>
      <c r="GB494" s="39"/>
      <c r="GC494" s="39"/>
      <c r="GD494" s="39"/>
      <c r="GE494" s="39"/>
      <c r="GF494" s="39"/>
      <c r="GG494" s="39"/>
      <c r="GH494" s="39"/>
      <c r="GI494" s="39"/>
      <c r="GJ494" s="39"/>
      <c r="GK494" s="39"/>
      <c r="GL494" s="39"/>
      <c r="GM494" s="39"/>
      <c r="GN494" s="39"/>
      <c r="GO494" s="39"/>
      <c r="GP494" s="39"/>
    </row>
    <row r="495" spans="1:198">
      <c r="A495" s="192"/>
      <c r="B495" s="192"/>
      <c r="C495" s="192"/>
      <c r="D495" s="192"/>
      <c r="E495" s="192"/>
      <c r="F495" s="192"/>
      <c r="G495" s="192"/>
      <c r="H495" s="46"/>
      <c r="I495" s="53"/>
      <c r="J495" s="53"/>
      <c r="K495" s="207"/>
      <c r="L495" s="207"/>
      <c r="M495" s="207"/>
      <c r="N495" s="207"/>
      <c r="O495" s="207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39"/>
      <c r="CT495" s="39"/>
      <c r="CU495" s="39"/>
      <c r="CV495" s="39"/>
      <c r="CW495" s="39"/>
      <c r="CX495" s="39"/>
      <c r="CY495" s="39"/>
      <c r="CZ495" s="39"/>
      <c r="DA495" s="39"/>
      <c r="DB495" s="39"/>
      <c r="DC495" s="39"/>
      <c r="DD495" s="39"/>
      <c r="DE495" s="39"/>
      <c r="DF495" s="39"/>
      <c r="DG495" s="39"/>
      <c r="DH495" s="39"/>
      <c r="DI495" s="39"/>
      <c r="DJ495" s="39"/>
      <c r="DK495" s="39"/>
      <c r="DL495" s="39"/>
      <c r="DM495" s="39"/>
      <c r="DN495" s="39"/>
      <c r="DO495" s="39"/>
      <c r="DP495" s="39"/>
      <c r="DQ495" s="39"/>
      <c r="DR495" s="39"/>
      <c r="DS495" s="39"/>
      <c r="DT495" s="39"/>
      <c r="DU495" s="39"/>
      <c r="DV495" s="39"/>
      <c r="DW495" s="39"/>
      <c r="DX495" s="39"/>
      <c r="DY495" s="39"/>
      <c r="DZ495" s="39"/>
      <c r="EA495" s="39"/>
      <c r="EB495" s="39"/>
      <c r="EC495" s="39"/>
      <c r="ED495" s="39"/>
      <c r="EE495" s="39"/>
      <c r="EF495" s="39"/>
      <c r="EG495" s="39"/>
      <c r="EH495" s="39"/>
      <c r="EI495" s="39"/>
      <c r="EJ495" s="39"/>
      <c r="EK495" s="39"/>
      <c r="EL495" s="39"/>
      <c r="EM495" s="39"/>
      <c r="EN495" s="39"/>
      <c r="EO495" s="39"/>
      <c r="EP495" s="39"/>
      <c r="EQ495" s="39"/>
      <c r="ER495" s="39"/>
      <c r="ES495" s="39"/>
      <c r="ET495" s="39"/>
      <c r="EU495" s="39"/>
      <c r="EV495" s="39"/>
      <c r="EW495" s="39"/>
      <c r="EX495" s="39"/>
      <c r="EY495" s="39"/>
      <c r="EZ495" s="39"/>
      <c r="FA495" s="39"/>
      <c r="FB495" s="39"/>
      <c r="FC495" s="39"/>
      <c r="FD495" s="39"/>
      <c r="FE495" s="39"/>
      <c r="FF495" s="39"/>
      <c r="FG495" s="39"/>
      <c r="FH495" s="39"/>
      <c r="FI495" s="39"/>
      <c r="FJ495" s="39"/>
      <c r="FK495" s="39"/>
      <c r="FL495" s="39"/>
      <c r="FM495" s="39"/>
      <c r="FN495" s="39"/>
      <c r="FO495" s="39"/>
      <c r="FP495" s="39"/>
      <c r="FQ495" s="39"/>
      <c r="FR495" s="39"/>
      <c r="FS495" s="39"/>
      <c r="FT495" s="39"/>
      <c r="FU495" s="39"/>
      <c r="FV495" s="39"/>
      <c r="FW495" s="39"/>
      <c r="FX495" s="39"/>
      <c r="FY495" s="39"/>
      <c r="FZ495" s="39"/>
      <c r="GA495" s="39"/>
      <c r="GB495" s="39"/>
      <c r="GC495" s="39"/>
      <c r="GD495" s="39"/>
      <c r="GE495" s="39"/>
      <c r="GF495" s="39"/>
      <c r="GG495" s="39"/>
      <c r="GH495" s="39"/>
      <c r="GI495" s="39"/>
      <c r="GJ495" s="39"/>
      <c r="GK495" s="39"/>
      <c r="GL495" s="39"/>
      <c r="GM495" s="39"/>
      <c r="GN495" s="39"/>
      <c r="GO495" s="39"/>
      <c r="GP495" s="39"/>
    </row>
    <row r="496" spans="1:198">
      <c r="A496" s="192"/>
      <c r="B496" s="192"/>
      <c r="C496" s="192"/>
      <c r="D496" s="192"/>
      <c r="E496" s="192"/>
      <c r="F496" s="192"/>
      <c r="G496" s="192"/>
      <c r="H496" s="46"/>
      <c r="I496" s="53"/>
      <c r="J496" s="53"/>
      <c r="K496" s="207"/>
      <c r="L496" s="207"/>
      <c r="M496" s="207"/>
      <c r="N496" s="207"/>
      <c r="O496" s="207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39"/>
      <c r="CT496" s="39"/>
      <c r="CU496" s="39"/>
      <c r="CV496" s="39"/>
      <c r="CW496" s="39"/>
      <c r="CX496" s="39"/>
      <c r="CY496" s="39"/>
      <c r="CZ496" s="39"/>
      <c r="DA496" s="39"/>
      <c r="DB496" s="39"/>
      <c r="DC496" s="39"/>
      <c r="DD496" s="39"/>
      <c r="DE496" s="39"/>
      <c r="DF496" s="39"/>
      <c r="DG496" s="39"/>
      <c r="DH496" s="39"/>
      <c r="DI496" s="39"/>
      <c r="DJ496" s="39"/>
      <c r="DK496" s="39"/>
      <c r="DL496" s="39"/>
      <c r="DM496" s="39"/>
      <c r="DN496" s="39"/>
      <c r="DO496" s="39"/>
      <c r="DP496" s="39"/>
      <c r="DQ496" s="39"/>
      <c r="DR496" s="39"/>
      <c r="DS496" s="39"/>
      <c r="DT496" s="39"/>
      <c r="DU496" s="39"/>
      <c r="DV496" s="39"/>
      <c r="DW496" s="39"/>
      <c r="DX496" s="39"/>
      <c r="DY496" s="39"/>
      <c r="DZ496" s="39"/>
      <c r="EA496" s="39"/>
      <c r="EB496" s="39"/>
      <c r="EC496" s="39"/>
      <c r="ED496" s="39"/>
      <c r="EE496" s="39"/>
      <c r="EF496" s="39"/>
      <c r="EG496" s="39"/>
      <c r="EH496" s="39"/>
      <c r="EI496" s="39"/>
      <c r="EJ496" s="39"/>
      <c r="EK496" s="39"/>
      <c r="EL496" s="39"/>
      <c r="EM496" s="39"/>
      <c r="EN496" s="39"/>
      <c r="EO496" s="39"/>
      <c r="EP496" s="39"/>
      <c r="EQ496" s="39"/>
      <c r="ER496" s="39"/>
      <c r="ES496" s="39"/>
      <c r="ET496" s="39"/>
      <c r="EU496" s="39"/>
      <c r="EV496" s="39"/>
      <c r="EW496" s="39"/>
      <c r="EX496" s="39"/>
      <c r="EY496" s="39"/>
      <c r="EZ496" s="39"/>
      <c r="FA496" s="39"/>
      <c r="FB496" s="39"/>
      <c r="FC496" s="39"/>
      <c r="FD496" s="39"/>
      <c r="FE496" s="39"/>
      <c r="FF496" s="39"/>
      <c r="FG496" s="39"/>
      <c r="FH496" s="39"/>
      <c r="FI496" s="39"/>
      <c r="FJ496" s="39"/>
      <c r="FK496" s="39"/>
      <c r="FL496" s="39"/>
      <c r="FM496" s="39"/>
      <c r="FN496" s="39"/>
      <c r="FO496" s="39"/>
      <c r="FP496" s="39"/>
      <c r="FQ496" s="39"/>
      <c r="FR496" s="39"/>
      <c r="FS496" s="39"/>
      <c r="FT496" s="39"/>
      <c r="FU496" s="39"/>
      <c r="FV496" s="39"/>
      <c r="FW496" s="39"/>
      <c r="FX496" s="39"/>
      <c r="FY496" s="39"/>
      <c r="FZ496" s="39"/>
      <c r="GA496" s="39"/>
      <c r="GB496" s="39"/>
      <c r="GC496" s="39"/>
      <c r="GD496" s="39"/>
      <c r="GE496" s="39"/>
      <c r="GF496" s="39"/>
      <c r="GG496" s="39"/>
      <c r="GH496" s="39"/>
      <c r="GI496" s="39"/>
      <c r="GJ496" s="39"/>
      <c r="GK496" s="39"/>
      <c r="GL496" s="39"/>
      <c r="GM496" s="39"/>
      <c r="GN496" s="39"/>
      <c r="GO496" s="39"/>
      <c r="GP496" s="39"/>
    </row>
    <row r="497" spans="1:198">
      <c r="A497" s="192"/>
      <c r="B497" s="192"/>
      <c r="C497" s="192"/>
      <c r="D497" s="192"/>
      <c r="E497" s="192"/>
      <c r="F497" s="192"/>
      <c r="G497" s="192"/>
      <c r="H497" s="46"/>
      <c r="I497" s="53"/>
      <c r="J497" s="53"/>
      <c r="K497" s="207"/>
      <c r="L497" s="207"/>
      <c r="M497" s="207"/>
      <c r="N497" s="207"/>
      <c r="O497" s="207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39"/>
      <c r="CT497" s="39"/>
      <c r="CU497" s="39"/>
      <c r="CV497" s="39"/>
      <c r="CW497" s="39"/>
      <c r="CX497" s="39"/>
      <c r="CY497" s="39"/>
      <c r="CZ497" s="39"/>
      <c r="DA497" s="39"/>
      <c r="DB497" s="39"/>
      <c r="DC497" s="39"/>
      <c r="DD497" s="39"/>
      <c r="DE497" s="39"/>
      <c r="DF497" s="39"/>
      <c r="DG497" s="39"/>
      <c r="DH497" s="39"/>
      <c r="DI497" s="39"/>
      <c r="DJ497" s="39"/>
      <c r="DK497" s="39"/>
      <c r="DL497" s="39"/>
      <c r="DM497" s="39"/>
      <c r="DN497" s="39"/>
      <c r="DO497" s="39"/>
      <c r="DP497" s="39"/>
      <c r="DQ497" s="39"/>
      <c r="DR497" s="39"/>
      <c r="DS497" s="39"/>
      <c r="DT497" s="39"/>
      <c r="DU497" s="39"/>
      <c r="DV497" s="39"/>
      <c r="DW497" s="39"/>
      <c r="DX497" s="39"/>
      <c r="DY497" s="39"/>
      <c r="DZ497" s="39"/>
      <c r="EA497" s="39"/>
      <c r="EB497" s="39"/>
      <c r="EC497" s="39"/>
      <c r="ED497" s="39"/>
      <c r="EE497" s="39"/>
      <c r="EF497" s="39"/>
      <c r="EG497" s="39"/>
      <c r="EH497" s="39"/>
      <c r="EI497" s="39"/>
      <c r="EJ497" s="39"/>
      <c r="EK497" s="39"/>
      <c r="EL497" s="39"/>
      <c r="EM497" s="39"/>
      <c r="EN497" s="39"/>
      <c r="EO497" s="39"/>
      <c r="EP497" s="39"/>
      <c r="EQ497" s="39"/>
      <c r="ER497" s="39"/>
      <c r="ES497" s="39"/>
      <c r="ET497" s="39"/>
      <c r="EU497" s="39"/>
      <c r="EV497" s="39"/>
      <c r="EW497" s="39"/>
      <c r="EX497" s="39"/>
      <c r="EY497" s="39"/>
      <c r="EZ497" s="39"/>
      <c r="FA497" s="39"/>
      <c r="FB497" s="39"/>
      <c r="FC497" s="39"/>
      <c r="FD497" s="39"/>
      <c r="FE497" s="39"/>
      <c r="FF497" s="39"/>
      <c r="FG497" s="39"/>
      <c r="FH497" s="39"/>
      <c r="FI497" s="39"/>
      <c r="FJ497" s="39"/>
      <c r="FK497" s="39"/>
      <c r="FL497" s="39"/>
      <c r="FM497" s="39"/>
      <c r="FN497" s="39"/>
      <c r="FO497" s="39"/>
      <c r="FP497" s="39"/>
      <c r="FQ497" s="39"/>
      <c r="FR497" s="39"/>
      <c r="FS497" s="39"/>
      <c r="FT497" s="39"/>
      <c r="FU497" s="39"/>
      <c r="FV497" s="39"/>
      <c r="FW497" s="39"/>
      <c r="FX497" s="39"/>
      <c r="FY497" s="39"/>
      <c r="FZ497" s="39"/>
      <c r="GA497" s="39"/>
      <c r="GB497" s="39"/>
      <c r="GC497" s="39"/>
      <c r="GD497" s="39"/>
      <c r="GE497" s="39"/>
      <c r="GF497" s="39"/>
      <c r="GG497" s="39"/>
      <c r="GH497" s="39"/>
      <c r="GI497" s="39"/>
      <c r="GJ497" s="39"/>
      <c r="GK497" s="39"/>
      <c r="GL497" s="39"/>
      <c r="GM497" s="39"/>
      <c r="GN497" s="39"/>
      <c r="GO497" s="39"/>
      <c r="GP497" s="39"/>
    </row>
    <row r="498" spans="1:198">
      <c r="A498" s="192"/>
      <c r="B498" s="192"/>
      <c r="C498" s="192"/>
      <c r="D498" s="192"/>
      <c r="E498" s="192"/>
      <c r="F498" s="192"/>
      <c r="G498" s="192"/>
      <c r="H498" s="46"/>
      <c r="I498" s="53"/>
      <c r="J498" s="53"/>
      <c r="K498" s="207"/>
      <c r="L498" s="207"/>
      <c r="M498" s="207"/>
      <c r="N498" s="207"/>
      <c r="O498" s="207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39"/>
      <c r="CT498" s="39"/>
      <c r="CU498" s="39"/>
      <c r="CV498" s="39"/>
      <c r="CW498" s="39"/>
      <c r="CX498" s="39"/>
      <c r="CY498" s="39"/>
      <c r="CZ498" s="39"/>
      <c r="DA498" s="39"/>
      <c r="DB498" s="39"/>
      <c r="DC498" s="39"/>
      <c r="DD498" s="39"/>
      <c r="DE498" s="39"/>
      <c r="DF498" s="39"/>
      <c r="DG498" s="39"/>
      <c r="DH498" s="39"/>
      <c r="DI498" s="39"/>
      <c r="DJ498" s="39"/>
      <c r="DK498" s="39"/>
      <c r="DL498" s="39"/>
      <c r="DM498" s="39"/>
      <c r="DN498" s="39"/>
      <c r="DO498" s="39"/>
      <c r="DP498" s="39"/>
      <c r="DQ498" s="39"/>
      <c r="DR498" s="39"/>
      <c r="DS498" s="39"/>
      <c r="DT498" s="39"/>
      <c r="DU498" s="39"/>
      <c r="DV498" s="39"/>
      <c r="DW498" s="39"/>
      <c r="DX498" s="39"/>
      <c r="DY498" s="39"/>
      <c r="DZ498" s="39"/>
      <c r="EA498" s="39"/>
      <c r="EB498" s="39"/>
      <c r="EC498" s="39"/>
      <c r="ED498" s="39"/>
      <c r="EE498" s="39"/>
      <c r="EF498" s="39"/>
      <c r="EG498" s="39"/>
      <c r="EH498" s="39"/>
      <c r="EI498" s="39"/>
      <c r="EJ498" s="39"/>
      <c r="EK498" s="39"/>
      <c r="EL498" s="39"/>
      <c r="EM498" s="39"/>
      <c r="EN498" s="39"/>
      <c r="EO498" s="39"/>
      <c r="EP498" s="39"/>
      <c r="EQ498" s="39"/>
      <c r="ER498" s="39"/>
      <c r="ES498" s="39"/>
      <c r="ET498" s="39"/>
      <c r="EU498" s="39"/>
      <c r="EV498" s="39"/>
      <c r="EW498" s="39"/>
      <c r="EX498" s="39"/>
      <c r="EY498" s="39"/>
      <c r="EZ498" s="39"/>
      <c r="FA498" s="39"/>
      <c r="FB498" s="39"/>
      <c r="FC498" s="39"/>
      <c r="FD498" s="39"/>
      <c r="FE498" s="39"/>
      <c r="FF498" s="39"/>
      <c r="FG498" s="39"/>
      <c r="FH498" s="39"/>
      <c r="FI498" s="39"/>
      <c r="FJ498" s="39"/>
      <c r="FK498" s="39"/>
      <c r="FL498" s="39"/>
      <c r="FM498" s="39"/>
      <c r="FN498" s="39"/>
      <c r="FO498" s="39"/>
      <c r="FP498" s="39"/>
      <c r="FQ498" s="39"/>
      <c r="FR498" s="39"/>
      <c r="FS498" s="39"/>
      <c r="FT498" s="39"/>
      <c r="FU498" s="39"/>
      <c r="FV498" s="39"/>
      <c r="FW498" s="39"/>
      <c r="FX498" s="39"/>
      <c r="FY498" s="39"/>
      <c r="FZ498" s="39"/>
      <c r="GA498" s="39"/>
      <c r="GB498" s="39"/>
      <c r="GC498" s="39"/>
      <c r="GD498" s="39"/>
      <c r="GE498" s="39"/>
      <c r="GF498" s="39"/>
      <c r="GG498" s="39"/>
      <c r="GH498" s="39"/>
      <c r="GI498" s="39"/>
      <c r="GJ498" s="39"/>
      <c r="GK498" s="39"/>
      <c r="GL498" s="39"/>
      <c r="GM498" s="39"/>
      <c r="GN498" s="39"/>
      <c r="GO498" s="39"/>
      <c r="GP498" s="39"/>
    </row>
    <row r="499" spans="1:198">
      <c r="A499" s="192"/>
      <c r="B499" s="192"/>
      <c r="C499" s="192"/>
      <c r="D499" s="192"/>
      <c r="E499" s="192"/>
      <c r="F499" s="192"/>
      <c r="G499" s="192"/>
      <c r="H499" s="46"/>
      <c r="I499" s="53"/>
      <c r="J499" s="53"/>
      <c r="K499" s="207"/>
      <c r="L499" s="207"/>
      <c r="M499" s="207"/>
      <c r="N499" s="207"/>
      <c r="O499" s="207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  <c r="DH499" s="39"/>
      <c r="DI499" s="39"/>
      <c r="DJ499" s="39"/>
      <c r="DK499" s="39"/>
      <c r="DL499" s="39"/>
      <c r="DM499" s="39"/>
      <c r="DN499" s="39"/>
      <c r="DO499" s="39"/>
      <c r="DP499" s="39"/>
      <c r="DQ499" s="39"/>
      <c r="DR499" s="39"/>
      <c r="DS499" s="39"/>
      <c r="DT499" s="39"/>
      <c r="DU499" s="39"/>
      <c r="DV499" s="39"/>
      <c r="DW499" s="39"/>
      <c r="DX499" s="39"/>
      <c r="DY499" s="39"/>
      <c r="DZ499" s="39"/>
      <c r="EA499" s="39"/>
      <c r="EB499" s="39"/>
      <c r="EC499" s="39"/>
      <c r="ED499" s="39"/>
      <c r="EE499" s="39"/>
      <c r="EF499" s="39"/>
      <c r="EG499" s="39"/>
      <c r="EH499" s="39"/>
      <c r="EI499" s="39"/>
      <c r="EJ499" s="39"/>
      <c r="EK499" s="39"/>
      <c r="EL499" s="39"/>
      <c r="EM499" s="39"/>
      <c r="EN499" s="39"/>
      <c r="EO499" s="39"/>
      <c r="EP499" s="39"/>
      <c r="EQ499" s="39"/>
      <c r="ER499" s="39"/>
      <c r="ES499" s="39"/>
      <c r="ET499" s="39"/>
      <c r="EU499" s="39"/>
      <c r="EV499" s="39"/>
      <c r="EW499" s="39"/>
      <c r="EX499" s="39"/>
      <c r="EY499" s="39"/>
      <c r="EZ499" s="39"/>
      <c r="FA499" s="39"/>
      <c r="FB499" s="39"/>
      <c r="FC499" s="39"/>
      <c r="FD499" s="39"/>
      <c r="FE499" s="39"/>
      <c r="FF499" s="39"/>
      <c r="FG499" s="39"/>
      <c r="FH499" s="39"/>
      <c r="FI499" s="39"/>
      <c r="FJ499" s="39"/>
      <c r="FK499" s="39"/>
      <c r="FL499" s="39"/>
      <c r="FM499" s="39"/>
      <c r="FN499" s="39"/>
      <c r="FO499" s="39"/>
      <c r="FP499" s="39"/>
      <c r="FQ499" s="39"/>
      <c r="FR499" s="39"/>
      <c r="FS499" s="39"/>
      <c r="FT499" s="39"/>
      <c r="FU499" s="39"/>
      <c r="FV499" s="39"/>
      <c r="FW499" s="39"/>
      <c r="FX499" s="39"/>
      <c r="FY499" s="39"/>
      <c r="FZ499" s="39"/>
      <c r="GA499" s="39"/>
      <c r="GB499" s="39"/>
      <c r="GC499" s="39"/>
      <c r="GD499" s="39"/>
      <c r="GE499" s="39"/>
      <c r="GF499" s="39"/>
      <c r="GG499" s="39"/>
      <c r="GH499" s="39"/>
      <c r="GI499" s="39"/>
      <c r="GJ499" s="39"/>
      <c r="GK499" s="39"/>
      <c r="GL499" s="39"/>
      <c r="GM499" s="39"/>
      <c r="GN499" s="39"/>
      <c r="GO499" s="39"/>
      <c r="GP499" s="39"/>
    </row>
    <row r="500" spans="1:198">
      <c r="A500" s="192"/>
      <c r="B500" s="192"/>
      <c r="C500" s="192"/>
      <c r="D500" s="192"/>
      <c r="E500" s="192"/>
      <c r="F500" s="192"/>
      <c r="G500" s="192"/>
      <c r="H500" s="46"/>
      <c r="I500" s="53"/>
      <c r="J500" s="53"/>
      <c r="K500" s="207"/>
      <c r="L500" s="207"/>
      <c r="M500" s="207"/>
      <c r="N500" s="207"/>
      <c r="O500" s="207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39"/>
      <c r="CT500" s="39"/>
      <c r="CU500" s="39"/>
      <c r="CV500" s="39"/>
      <c r="CW500" s="39"/>
      <c r="CX500" s="39"/>
      <c r="CY500" s="39"/>
      <c r="CZ500" s="39"/>
      <c r="DA500" s="39"/>
      <c r="DB500" s="39"/>
      <c r="DC500" s="39"/>
      <c r="DD500" s="39"/>
      <c r="DE500" s="39"/>
      <c r="DF500" s="39"/>
      <c r="DG500" s="39"/>
      <c r="DH500" s="39"/>
      <c r="DI500" s="39"/>
      <c r="DJ500" s="39"/>
      <c r="DK500" s="39"/>
      <c r="DL500" s="39"/>
      <c r="DM500" s="39"/>
      <c r="DN500" s="39"/>
      <c r="DO500" s="39"/>
      <c r="DP500" s="39"/>
      <c r="DQ500" s="39"/>
      <c r="DR500" s="39"/>
      <c r="DS500" s="39"/>
      <c r="DT500" s="39"/>
      <c r="DU500" s="39"/>
      <c r="DV500" s="39"/>
      <c r="DW500" s="39"/>
      <c r="DX500" s="39"/>
      <c r="DY500" s="39"/>
      <c r="DZ500" s="39"/>
      <c r="EA500" s="39"/>
      <c r="EB500" s="39"/>
      <c r="EC500" s="39"/>
      <c r="ED500" s="39"/>
      <c r="EE500" s="39"/>
      <c r="EF500" s="39"/>
      <c r="EG500" s="39"/>
      <c r="EH500" s="39"/>
      <c r="EI500" s="39"/>
      <c r="EJ500" s="39"/>
      <c r="EK500" s="39"/>
      <c r="EL500" s="39"/>
      <c r="EM500" s="39"/>
      <c r="EN500" s="39"/>
      <c r="EO500" s="39"/>
      <c r="EP500" s="39"/>
      <c r="EQ500" s="39"/>
      <c r="ER500" s="39"/>
      <c r="ES500" s="39"/>
      <c r="ET500" s="39"/>
      <c r="EU500" s="39"/>
      <c r="EV500" s="39"/>
      <c r="EW500" s="39"/>
      <c r="EX500" s="39"/>
      <c r="EY500" s="39"/>
      <c r="EZ500" s="39"/>
      <c r="FA500" s="39"/>
      <c r="FB500" s="39"/>
      <c r="FC500" s="39"/>
      <c r="FD500" s="39"/>
      <c r="FE500" s="39"/>
      <c r="FF500" s="39"/>
      <c r="FG500" s="39"/>
      <c r="FH500" s="39"/>
      <c r="FI500" s="39"/>
      <c r="FJ500" s="39"/>
      <c r="FK500" s="39"/>
      <c r="FL500" s="39"/>
      <c r="FM500" s="39"/>
      <c r="FN500" s="39"/>
      <c r="FO500" s="39"/>
      <c r="FP500" s="39"/>
      <c r="FQ500" s="39"/>
      <c r="FR500" s="39"/>
      <c r="FS500" s="39"/>
      <c r="FT500" s="39"/>
      <c r="FU500" s="39"/>
      <c r="FV500" s="39"/>
      <c r="FW500" s="39"/>
      <c r="FX500" s="39"/>
      <c r="FY500" s="39"/>
      <c r="FZ500" s="39"/>
      <c r="GA500" s="39"/>
      <c r="GB500" s="39"/>
      <c r="GC500" s="39"/>
      <c r="GD500" s="39"/>
      <c r="GE500" s="39"/>
      <c r="GF500" s="39"/>
      <c r="GG500" s="39"/>
      <c r="GH500" s="39"/>
      <c r="GI500" s="39"/>
      <c r="GJ500" s="39"/>
      <c r="GK500" s="39"/>
      <c r="GL500" s="39"/>
      <c r="GM500" s="39"/>
      <c r="GN500" s="39"/>
      <c r="GO500" s="39"/>
      <c r="GP500" s="39"/>
    </row>
    <row r="501" spans="1:198">
      <c r="A501" s="192"/>
      <c r="B501" s="192"/>
      <c r="C501" s="192"/>
      <c r="D501" s="192"/>
      <c r="E501" s="192"/>
      <c r="F501" s="192"/>
      <c r="G501" s="192"/>
      <c r="H501" s="46"/>
      <c r="I501" s="53"/>
      <c r="J501" s="53"/>
      <c r="K501" s="207"/>
      <c r="L501" s="207"/>
      <c r="M501" s="207"/>
      <c r="N501" s="207"/>
      <c r="O501" s="207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39"/>
      <c r="CT501" s="39"/>
      <c r="CU501" s="39"/>
      <c r="CV501" s="39"/>
      <c r="CW501" s="39"/>
      <c r="CX501" s="39"/>
      <c r="CY501" s="39"/>
      <c r="CZ501" s="39"/>
      <c r="DA501" s="39"/>
      <c r="DB501" s="39"/>
      <c r="DC501" s="39"/>
      <c r="DD501" s="39"/>
      <c r="DE501" s="39"/>
      <c r="DF501" s="39"/>
      <c r="DG501" s="39"/>
      <c r="DH501" s="39"/>
      <c r="DI501" s="39"/>
      <c r="DJ501" s="39"/>
      <c r="DK501" s="39"/>
      <c r="DL501" s="39"/>
      <c r="DM501" s="39"/>
      <c r="DN501" s="39"/>
      <c r="DO501" s="39"/>
      <c r="DP501" s="39"/>
      <c r="DQ501" s="39"/>
      <c r="DR501" s="39"/>
      <c r="DS501" s="39"/>
      <c r="DT501" s="39"/>
      <c r="DU501" s="39"/>
      <c r="DV501" s="39"/>
      <c r="DW501" s="39"/>
      <c r="DX501" s="39"/>
      <c r="DY501" s="39"/>
      <c r="DZ501" s="39"/>
      <c r="EA501" s="39"/>
      <c r="EB501" s="39"/>
      <c r="EC501" s="39"/>
      <c r="ED501" s="39"/>
      <c r="EE501" s="39"/>
      <c r="EF501" s="39"/>
      <c r="EG501" s="39"/>
      <c r="EH501" s="39"/>
      <c r="EI501" s="39"/>
      <c r="EJ501" s="39"/>
      <c r="EK501" s="39"/>
      <c r="EL501" s="39"/>
      <c r="EM501" s="39"/>
      <c r="EN501" s="39"/>
      <c r="EO501" s="39"/>
      <c r="EP501" s="39"/>
      <c r="EQ501" s="39"/>
      <c r="ER501" s="39"/>
      <c r="ES501" s="39"/>
      <c r="ET501" s="39"/>
      <c r="EU501" s="39"/>
      <c r="EV501" s="39"/>
      <c r="EW501" s="39"/>
      <c r="EX501" s="39"/>
      <c r="EY501" s="39"/>
      <c r="EZ501" s="39"/>
      <c r="FA501" s="39"/>
      <c r="FB501" s="39"/>
      <c r="FC501" s="39"/>
      <c r="FD501" s="39"/>
      <c r="FE501" s="39"/>
      <c r="FF501" s="39"/>
      <c r="FG501" s="39"/>
      <c r="FH501" s="39"/>
      <c r="FI501" s="39"/>
      <c r="FJ501" s="39"/>
      <c r="FK501" s="39"/>
      <c r="FL501" s="39"/>
      <c r="FM501" s="39"/>
      <c r="FN501" s="39"/>
      <c r="FO501" s="39"/>
      <c r="FP501" s="39"/>
      <c r="FQ501" s="39"/>
      <c r="FR501" s="39"/>
      <c r="FS501" s="39"/>
      <c r="FT501" s="39"/>
      <c r="FU501" s="39"/>
      <c r="FV501" s="39"/>
      <c r="FW501" s="39"/>
      <c r="FX501" s="39"/>
      <c r="FY501" s="39"/>
      <c r="FZ501" s="39"/>
      <c r="GA501" s="39"/>
      <c r="GB501" s="39"/>
      <c r="GC501" s="39"/>
      <c r="GD501" s="39"/>
      <c r="GE501" s="39"/>
      <c r="GF501" s="39"/>
      <c r="GG501" s="39"/>
      <c r="GH501" s="39"/>
      <c r="GI501" s="39"/>
      <c r="GJ501" s="39"/>
      <c r="GK501" s="39"/>
      <c r="GL501" s="39"/>
      <c r="GM501" s="39"/>
      <c r="GN501" s="39"/>
      <c r="GO501" s="39"/>
      <c r="GP501" s="39"/>
    </row>
    <row r="502" spans="1:198">
      <c r="A502" s="192"/>
      <c r="B502" s="192"/>
      <c r="C502" s="192"/>
      <c r="D502" s="192"/>
      <c r="E502" s="192"/>
      <c r="F502" s="192"/>
      <c r="G502" s="192"/>
      <c r="H502" s="46"/>
      <c r="I502" s="53"/>
      <c r="J502" s="53"/>
      <c r="K502" s="207"/>
      <c r="L502" s="207"/>
      <c r="M502" s="207"/>
      <c r="N502" s="207"/>
      <c r="O502" s="207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39"/>
      <c r="CT502" s="39"/>
      <c r="CU502" s="39"/>
      <c r="CV502" s="39"/>
      <c r="CW502" s="39"/>
      <c r="CX502" s="39"/>
      <c r="CY502" s="39"/>
      <c r="CZ502" s="39"/>
      <c r="DA502" s="39"/>
      <c r="DB502" s="39"/>
      <c r="DC502" s="39"/>
      <c r="DD502" s="39"/>
      <c r="DE502" s="39"/>
      <c r="DF502" s="39"/>
      <c r="DG502" s="39"/>
      <c r="DH502" s="39"/>
      <c r="DI502" s="39"/>
      <c r="DJ502" s="39"/>
      <c r="DK502" s="39"/>
      <c r="DL502" s="39"/>
      <c r="DM502" s="39"/>
      <c r="DN502" s="39"/>
      <c r="DO502" s="39"/>
      <c r="DP502" s="39"/>
      <c r="DQ502" s="39"/>
      <c r="DR502" s="39"/>
      <c r="DS502" s="39"/>
      <c r="DT502" s="39"/>
      <c r="DU502" s="39"/>
      <c r="DV502" s="39"/>
      <c r="DW502" s="39"/>
      <c r="DX502" s="39"/>
      <c r="DY502" s="39"/>
      <c r="DZ502" s="39"/>
      <c r="EA502" s="39"/>
      <c r="EB502" s="39"/>
      <c r="EC502" s="39"/>
      <c r="ED502" s="39"/>
      <c r="EE502" s="39"/>
      <c r="EF502" s="39"/>
      <c r="EG502" s="39"/>
      <c r="EH502" s="39"/>
      <c r="EI502" s="39"/>
      <c r="EJ502" s="39"/>
      <c r="EK502" s="39"/>
      <c r="EL502" s="39"/>
      <c r="EM502" s="39"/>
      <c r="EN502" s="39"/>
      <c r="EO502" s="39"/>
      <c r="EP502" s="39"/>
      <c r="EQ502" s="39"/>
      <c r="ER502" s="39"/>
      <c r="ES502" s="39"/>
      <c r="ET502" s="39"/>
      <c r="EU502" s="39"/>
      <c r="EV502" s="39"/>
      <c r="EW502" s="39"/>
      <c r="EX502" s="39"/>
      <c r="EY502" s="39"/>
      <c r="EZ502" s="39"/>
      <c r="FA502" s="39"/>
      <c r="FB502" s="39"/>
      <c r="FC502" s="39"/>
      <c r="FD502" s="39"/>
      <c r="FE502" s="39"/>
      <c r="FF502" s="39"/>
      <c r="FG502" s="39"/>
      <c r="FH502" s="39"/>
      <c r="FI502" s="39"/>
      <c r="FJ502" s="39"/>
      <c r="FK502" s="39"/>
      <c r="FL502" s="39"/>
      <c r="FM502" s="39"/>
      <c r="FN502" s="39"/>
      <c r="FO502" s="39"/>
      <c r="FP502" s="39"/>
      <c r="FQ502" s="39"/>
      <c r="FR502" s="39"/>
      <c r="FS502" s="39"/>
      <c r="FT502" s="39"/>
      <c r="FU502" s="39"/>
      <c r="FV502" s="39"/>
      <c r="FW502" s="39"/>
      <c r="FX502" s="39"/>
      <c r="FY502" s="39"/>
      <c r="FZ502" s="39"/>
      <c r="GA502" s="39"/>
      <c r="GB502" s="39"/>
      <c r="GC502" s="39"/>
      <c r="GD502" s="39"/>
      <c r="GE502" s="39"/>
      <c r="GF502" s="39"/>
      <c r="GG502" s="39"/>
      <c r="GH502" s="39"/>
      <c r="GI502" s="39"/>
      <c r="GJ502" s="39"/>
      <c r="GK502" s="39"/>
      <c r="GL502" s="39"/>
      <c r="GM502" s="39"/>
      <c r="GN502" s="39"/>
      <c r="GO502" s="39"/>
      <c r="GP502" s="39"/>
    </row>
    <row r="503" spans="1:198">
      <c r="A503" s="192"/>
      <c r="B503" s="192"/>
      <c r="C503" s="192"/>
      <c r="D503" s="192"/>
      <c r="E503" s="192"/>
      <c r="F503" s="192"/>
      <c r="G503" s="192"/>
      <c r="H503" s="46"/>
      <c r="I503" s="53"/>
      <c r="J503" s="53"/>
      <c r="K503" s="207"/>
      <c r="L503" s="207"/>
      <c r="M503" s="207"/>
      <c r="N503" s="207"/>
      <c r="O503" s="207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39"/>
      <c r="CT503" s="39"/>
      <c r="CU503" s="39"/>
      <c r="CV503" s="39"/>
      <c r="CW503" s="39"/>
      <c r="CX503" s="39"/>
      <c r="CY503" s="39"/>
      <c r="CZ503" s="39"/>
      <c r="DA503" s="39"/>
      <c r="DB503" s="39"/>
      <c r="DC503" s="39"/>
      <c r="DD503" s="39"/>
      <c r="DE503" s="39"/>
      <c r="DF503" s="39"/>
      <c r="DG503" s="39"/>
      <c r="DH503" s="39"/>
      <c r="DI503" s="39"/>
      <c r="DJ503" s="39"/>
      <c r="DK503" s="39"/>
      <c r="DL503" s="39"/>
      <c r="DM503" s="39"/>
      <c r="DN503" s="39"/>
      <c r="DO503" s="39"/>
      <c r="DP503" s="39"/>
      <c r="DQ503" s="39"/>
      <c r="DR503" s="39"/>
      <c r="DS503" s="39"/>
      <c r="DT503" s="39"/>
      <c r="DU503" s="39"/>
      <c r="DV503" s="39"/>
      <c r="DW503" s="39"/>
      <c r="DX503" s="39"/>
      <c r="DY503" s="39"/>
      <c r="DZ503" s="39"/>
      <c r="EA503" s="39"/>
      <c r="EB503" s="39"/>
      <c r="EC503" s="39"/>
      <c r="ED503" s="39"/>
      <c r="EE503" s="39"/>
      <c r="EF503" s="39"/>
      <c r="EG503" s="39"/>
      <c r="EH503" s="39"/>
      <c r="EI503" s="39"/>
      <c r="EJ503" s="39"/>
      <c r="EK503" s="39"/>
      <c r="EL503" s="39"/>
      <c r="EM503" s="39"/>
      <c r="EN503" s="39"/>
      <c r="EO503" s="39"/>
      <c r="EP503" s="39"/>
      <c r="EQ503" s="39"/>
      <c r="ER503" s="39"/>
      <c r="ES503" s="39"/>
      <c r="ET503" s="39"/>
      <c r="EU503" s="39"/>
      <c r="EV503" s="39"/>
      <c r="EW503" s="39"/>
      <c r="EX503" s="39"/>
      <c r="EY503" s="39"/>
      <c r="EZ503" s="39"/>
      <c r="FA503" s="39"/>
      <c r="FB503" s="39"/>
      <c r="FC503" s="39"/>
      <c r="FD503" s="39"/>
      <c r="FE503" s="39"/>
      <c r="FF503" s="39"/>
      <c r="FG503" s="39"/>
      <c r="FH503" s="39"/>
      <c r="FI503" s="39"/>
      <c r="FJ503" s="39"/>
      <c r="FK503" s="39"/>
      <c r="FL503" s="39"/>
      <c r="FM503" s="39"/>
      <c r="FN503" s="39"/>
      <c r="FO503" s="39"/>
      <c r="FP503" s="39"/>
      <c r="FQ503" s="39"/>
      <c r="FR503" s="39"/>
      <c r="FS503" s="39"/>
      <c r="FT503" s="39"/>
      <c r="FU503" s="39"/>
      <c r="FV503" s="39"/>
      <c r="FW503" s="39"/>
      <c r="FX503" s="39"/>
      <c r="FY503" s="39"/>
      <c r="FZ503" s="39"/>
      <c r="GA503" s="39"/>
      <c r="GB503" s="39"/>
      <c r="GC503" s="39"/>
      <c r="GD503" s="39"/>
      <c r="GE503" s="39"/>
      <c r="GF503" s="39"/>
      <c r="GG503" s="39"/>
      <c r="GH503" s="39"/>
      <c r="GI503" s="39"/>
      <c r="GJ503" s="39"/>
      <c r="GK503" s="39"/>
      <c r="GL503" s="39"/>
      <c r="GM503" s="39"/>
      <c r="GN503" s="39"/>
      <c r="GO503" s="39"/>
      <c r="GP503" s="39"/>
    </row>
    <row r="504" spans="1:198">
      <c r="A504" s="192"/>
      <c r="B504" s="192"/>
      <c r="C504" s="192"/>
      <c r="D504" s="192"/>
      <c r="E504" s="192"/>
      <c r="F504" s="192"/>
      <c r="G504" s="192"/>
      <c r="H504" s="46"/>
      <c r="I504" s="53"/>
      <c r="J504" s="53"/>
      <c r="K504" s="207"/>
      <c r="L504" s="207"/>
      <c r="M504" s="207"/>
      <c r="N504" s="207"/>
      <c r="O504" s="207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39"/>
      <c r="CT504" s="39"/>
      <c r="CU504" s="39"/>
      <c r="CV504" s="39"/>
      <c r="CW504" s="39"/>
      <c r="CX504" s="39"/>
      <c r="CY504" s="39"/>
      <c r="CZ504" s="39"/>
      <c r="DA504" s="39"/>
      <c r="DB504" s="39"/>
      <c r="DC504" s="39"/>
      <c r="DD504" s="39"/>
      <c r="DE504" s="39"/>
      <c r="DF504" s="39"/>
      <c r="DG504" s="39"/>
      <c r="DH504" s="39"/>
      <c r="DI504" s="39"/>
      <c r="DJ504" s="39"/>
      <c r="DK504" s="39"/>
      <c r="DL504" s="39"/>
      <c r="DM504" s="39"/>
      <c r="DN504" s="39"/>
      <c r="DO504" s="39"/>
      <c r="DP504" s="39"/>
      <c r="DQ504" s="39"/>
      <c r="DR504" s="39"/>
      <c r="DS504" s="39"/>
      <c r="DT504" s="39"/>
      <c r="DU504" s="39"/>
      <c r="DV504" s="39"/>
      <c r="DW504" s="39"/>
      <c r="DX504" s="39"/>
      <c r="DY504" s="39"/>
      <c r="DZ504" s="39"/>
      <c r="EA504" s="39"/>
      <c r="EB504" s="39"/>
      <c r="EC504" s="39"/>
      <c r="ED504" s="39"/>
      <c r="EE504" s="39"/>
      <c r="EF504" s="39"/>
      <c r="EG504" s="39"/>
      <c r="EH504" s="39"/>
      <c r="EI504" s="39"/>
      <c r="EJ504" s="39"/>
      <c r="EK504" s="39"/>
      <c r="EL504" s="39"/>
      <c r="EM504" s="39"/>
      <c r="EN504" s="39"/>
      <c r="EO504" s="39"/>
      <c r="EP504" s="39"/>
      <c r="EQ504" s="39"/>
      <c r="ER504" s="39"/>
      <c r="ES504" s="39"/>
      <c r="ET504" s="39"/>
      <c r="EU504" s="39"/>
      <c r="EV504" s="39"/>
      <c r="EW504" s="39"/>
      <c r="EX504" s="39"/>
      <c r="EY504" s="39"/>
      <c r="EZ504" s="39"/>
      <c r="FA504" s="39"/>
      <c r="FB504" s="39"/>
      <c r="FC504" s="39"/>
      <c r="FD504" s="39"/>
      <c r="FE504" s="39"/>
      <c r="FF504" s="39"/>
      <c r="FG504" s="39"/>
      <c r="FH504" s="39"/>
      <c r="FI504" s="39"/>
      <c r="FJ504" s="39"/>
      <c r="FK504" s="39"/>
      <c r="FL504" s="39"/>
      <c r="FM504" s="39"/>
      <c r="FN504" s="39"/>
      <c r="FO504" s="39"/>
      <c r="FP504" s="39"/>
      <c r="FQ504" s="39"/>
      <c r="FR504" s="39"/>
      <c r="FS504" s="39"/>
      <c r="FT504" s="39"/>
      <c r="FU504" s="39"/>
      <c r="FV504" s="39"/>
      <c r="FW504" s="39"/>
      <c r="FX504" s="39"/>
      <c r="FY504" s="39"/>
      <c r="FZ504" s="39"/>
      <c r="GA504" s="39"/>
      <c r="GB504" s="39"/>
      <c r="GC504" s="39"/>
      <c r="GD504" s="39"/>
      <c r="GE504" s="39"/>
      <c r="GF504" s="39"/>
      <c r="GG504" s="39"/>
      <c r="GH504" s="39"/>
      <c r="GI504" s="39"/>
      <c r="GJ504" s="39"/>
      <c r="GK504" s="39"/>
      <c r="GL504" s="39"/>
      <c r="GM504" s="39"/>
      <c r="GN504" s="39"/>
      <c r="GO504" s="39"/>
      <c r="GP504" s="39"/>
    </row>
    <row r="505" spans="1:198">
      <c r="A505" s="192"/>
      <c r="B505" s="192"/>
      <c r="C505" s="192"/>
      <c r="D505" s="192"/>
      <c r="E505" s="192"/>
      <c r="F505" s="192"/>
      <c r="G505" s="192"/>
      <c r="H505" s="46"/>
      <c r="I505" s="53"/>
      <c r="J505" s="53"/>
      <c r="K505" s="207"/>
      <c r="L505" s="207"/>
      <c r="M505" s="207"/>
      <c r="N505" s="207"/>
      <c r="O505" s="207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39"/>
      <c r="CT505" s="39"/>
      <c r="CU505" s="39"/>
      <c r="CV505" s="39"/>
      <c r="CW505" s="39"/>
      <c r="CX505" s="39"/>
      <c r="CY505" s="39"/>
      <c r="CZ505" s="39"/>
      <c r="DA505" s="39"/>
      <c r="DB505" s="39"/>
      <c r="DC505" s="39"/>
      <c r="DD505" s="39"/>
      <c r="DE505" s="39"/>
      <c r="DF505" s="39"/>
      <c r="DG505" s="39"/>
      <c r="DH505" s="39"/>
      <c r="DI505" s="39"/>
      <c r="DJ505" s="39"/>
      <c r="DK505" s="39"/>
      <c r="DL505" s="39"/>
      <c r="DM505" s="39"/>
      <c r="DN505" s="39"/>
      <c r="DO505" s="39"/>
      <c r="DP505" s="39"/>
      <c r="DQ505" s="39"/>
      <c r="DR505" s="39"/>
      <c r="DS505" s="39"/>
      <c r="DT505" s="39"/>
      <c r="DU505" s="39"/>
      <c r="DV505" s="39"/>
      <c r="DW505" s="39"/>
      <c r="DX505" s="39"/>
      <c r="DY505" s="39"/>
      <c r="DZ505" s="39"/>
      <c r="EA505" s="39"/>
      <c r="EB505" s="39"/>
      <c r="EC505" s="39"/>
      <c r="ED505" s="39"/>
      <c r="EE505" s="39"/>
      <c r="EF505" s="39"/>
      <c r="EG505" s="39"/>
      <c r="EH505" s="39"/>
      <c r="EI505" s="39"/>
      <c r="EJ505" s="39"/>
      <c r="EK505" s="39"/>
      <c r="EL505" s="39"/>
      <c r="EM505" s="39"/>
      <c r="EN505" s="39"/>
      <c r="EO505" s="39"/>
      <c r="EP505" s="39"/>
      <c r="EQ505" s="39"/>
      <c r="ER505" s="39"/>
      <c r="ES505" s="39"/>
      <c r="ET505" s="39"/>
      <c r="EU505" s="39"/>
      <c r="EV505" s="39"/>
      <c r="EW505" s="39"/>
      <c r="EX505" s="39"/>
      <c r="EY505" s="39"/>
      <c r="EZ505" s="39"/>
      <c r="FA505" s="39"/>
      <c r="FB505" s="39"/>
      <c r="FC505" s="39"/>
      <c r="FD505" s="39"/>
      <c r="FE505" s="39"/>
      <c r="FF505" s="39"/>
      <c r="FG505" s="39"/>
      <c r="FH505" s="39"/>
      <c r="FI505" s="39"/>
      <c r="FJ505" s="39"/>
      <c r="FK505" s="39"/>
      <c r="FL505" s="39"/>
      <c r="FM505" s="39"/>
      <c r="FN505" s="39"/>
      <c r="FO505" s="39"/>
      <c r="FP505" s="39"/>
      <c r="FQ505" s="39"/>
      <c r="FR505" s="39"/>
      <c r="FS505" s="39"/>
      <c r="FT505" s="39"/>
      <c r="FU505" s="39"/>
      <c r="FV505" s="39"/>
      <c r="FW505" s="39"/>
      <c r="FX505" s="39"/>
      <c r="FY505" s="39"/>
      <c r="FZ505" s="39"/>
      <c r="GA505" s="39"/>
      <c r="GB505" s="39"/>
      <c r="GC505" s="39"/>
      <c r="GD505" s="39"/>
      <c r="GE505" s="39"/>
      <c r="GF505" s="39"/>
      <c r="GG505" s="39"/>
      <c r="GH505" s="39"/>
      <c r="GI505" s="39"/>
      <c r="GJ505" s="39"/>
      <c r="GK505" s="39"/>
      <c r="GL505" s="39"/>
      <c r="GM505" s="39"/>
      <c r="GN505" s="39"/>
      <c r="GO505" s="39"/>
      <c r="GP505" s="39"/>
    </row>
    <row r="506" spans="1:198">
      <c r="A506" s="192"/>
      <c r="B506" s="192"/>
      <c r="C506" s="192"/>
      <c r="D506" s="192"/>
      <c r="E506" s="192"/>
      <c r="F506" s="192"/>
      <c r="G506" s="192"/>
      <c r="H506" s="46"/>
      <c r="I506" s="53"/>
      <c r="J506" s="53"/>
      <c r="K506" s="207"/>
      <c r="L506" s="207"/>
      <c r="M506" s="207"/>
      <c r="N506" s="207"/>
      <c r="O506" s="207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39"/>
      <c r="CT506" s="39"/>
      <c r="CU506" s="39"/>
      <c r="CV506" s="39"/>
      <c r="CW506" s="39"/>
      <c r="CX506" s="39"/>
      <c r="CY506" s="39"/>
      <c r="CZ506" s="39"/>
      <c r="DA506" s="39"/>
      <c r="DB506" s="39"/>
      <c r="DC506" s="39"/>
      <c r="DD506" s="39"/>
      <c r="DE506" s="39"/>
      <c r="DF506" s="39"/>
      <c r="DG506" s="39"/>
      <c r="DH506" s="39"/>
      <c r="DI506" s="39"/>
      <c r="DJ506" s="39"/>
      <c r="DK506" s="39"/>
      <c r="DL506" s="39"/>
      <c r="DM506" s="39"/>
      <c r="DN506" s="39"/>
      <c r="DO506" s="39"/>
      <c r="DP506" s="39"/>
      <c r="DQ506" s="39"/>
      <c r="DR506" s="39"/>
      <c r="DS506" s="39"/>
      <c r="DT506" s="39"/>
      <c r="DU506" s="39"/>
      <c r="DV506" s="39"/>
      <c r="DW506" s="39"/>
      <c r="DX506" s="39"/>
      <c r="DY506" s="39"/>
      <c r="DZ506" s="39"/>
      <c r="EA506" s="39"/>
      <c r="EB506" s="39"/>
      <c r="EC506" s="39"/>
      <c r="ED506" s="39"/>
      <c r="EE506" s="39"/>
      <c r="EF506" s="39"/>
      <c r="EG506" s="39"/>
      <c r="EH506" s="39"/>
      <c r="EI506" s="39"/>
      <c r="EJ506" s="39"/>
      <c r="EK506" s="39"/>
      <c r="EL506" s="39"/>
      <c r="EM506" s="39"/>
      <c r="EN506" s="39"/>
      <c r="EO506" s="39"/>
      <c r="EP506" s="39"/>
      <c r="EQ506" s="39"/>
      <c r="ER506" s="39"/>
      <c r="ES506" s="39"/>
      <c r="ET506" s="39"/>
      <c r="EU506" s="39"/>
      <c r="EV506" s="39"/>
      <c r="EW506" s="39"/>
      <c r="EX506" s="39"/>
      <c r="EY506" s="39"/>
      <c r="EZ506" s="39"/>
      <c r="FA506" s="39"/>
      <c r="FB506" s="39"/>
      <c r="FC506" s="39"/>
      <c r="FD506" s="39"/>
      <c r="FE506" s="39"/>
      <c r="FF506" s="39"/>
      <c r="FG506" s="39"/>
      <c r="FH506" s="39"/>
      <c r="FI506" s="39"/>
      <c r="FJ506" s="39"/>
      <c r="FK506" s="39"/>
      <c r="FL506" s="39"/>
      <c r="FM506" s="39"/>
      <c r="FN506" s="39"/>
      <c r="FO506" s="39"/>
      <c r="FP506" s="39"/>
      <c r="FQ506" s="39"/>
      <c r="FR506" s="39"/>
      <c r="FS506" s="39"/>
      <c r="FT506" s="39"/>
      <c r="FU506" s="39"/>
      <c r="FV506" s="39"/>
      <c r="FW506" s="39"/>
      <c r="FX506" s="39"/>
      <c r="FY506" s="39"/>
      <c r="FZ506" s="39"/>
      <c r="GA506" s="39"/>
      <c r="GB506" s="39"/>
      <c r="GC506" s="39"/>
      <c r="GD506" s="39"/>
      <c r="GE506" s="39"/>
      <c r="GF506" s="39"/>
      <c r="GG506" s="39"/>
      <c r="GH506" s="39"/>
      <c r="GI506" s="39"/>
      <c r="GJ506" s="39"/>
      <c r="GK506" s="39"/>
      <c r="GL506" s="39"/>
      <c r="GM506" s="39"/>
      <c r="GN506" s="39"/>
      <c r="GO506" s="39"/>
      <c r="GP506" s="39"/>
    </row>
    <row r="507" spans="1:198">
      <c r="A507" s="192"/>
      <c r="B507" s="192"/>
      <c r="C507" s="192"/>
      <c r="D507" s="192"/>
      <c r="E507" s="192"/>
      <c r="F507" s="192"/>
      <c r="G507" s="192"/>
      <c r="H507" s="46"/>
      <c r="I507" s="53"/>
      <c r="J507" s="53"/>
      <c r="K507" s="207"/>
      <c r="L507" s="207"/>
      <c r="M507" s="207"/>
      <c r="N507" s="207"/>
      <c r="O507" s="207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  <c r="DH507" s="39"/>
      <c r="DI507" s="39"/>
      <c r="DJ507" s="39"/>
      <c r="DK507" s="39"/>
      <c r="DL507" s="39"/>
      <c r="DM507" s="39"/>
      <c r="DN507" s="39"/>
      <c r="DO507" s="39"/>
      <c r="DP507" s="39"/>
      <c r="DQ507" s="39"/>
      <c r="DR507" s="39"/>
      <c r="DS507" s="39"/>
      <c r="DT507" s="39"/>
      <c r="DU507" s="39"/>
      <c r="DV507" s="39"/>
      <c r="DW507" s="39"/>
      <c r="DX507" s="39"/>
      <c r="DY507" s="39"/>
      <c r="DZ507" s="39"/>
      <c r="EA507" s="39"/>
      <c r="EB507" s="39"/>
      <c r="EC507" s="39"/>
      <c r="ED507" s="39"/>
      <c r="EE507" s="39"/>
      <c r="EF507" s="39"/>
      <c r="EG507" s="39"/>
      <c r="EH507" s="39"/>
      <c r="EI507" s="39"/>
      <c r="EJ507" s="39"/>
      <c r="EK507" s="39"/>
      <c r="EL507" s="39"/>
      <c r="EM507" s="39"/>
      <c r="EN507" s="39"/>
      <c r="EO507" s="39"/>
      <c r="EP507" s="39"/>
      <c r="EQ507" s="39"/>
      <c r="ER507" s="39"/>
      <c r="ES507" s="39"/>
      <c r="ET507" s="39"/>
      <c r="EU507" s="39"/>
      <c r="EV507" s="39"/>
      <c r="EW507" s="39"/>
      <c r="EX507" s="39"/>
      <c r="EY507" s="39"/>
      <c r="EZ507" s="39"/>
      <c r="FA507" s="39"/>
      <c r="FB507" s="39"/>
      <c r="FC507" s="39"/>
      <c r="FD507" s="39"/>
      <c r="FE507" s="39"/>
      <c r="FF507" s="39"/>
      <c r="FG507" s="39"/>
      <c r="FH507" s="39"/>
      <c r="FI507" s="39"/>
      <c r="FJ507" s="39"/>
      <c r="FK507" s="39"/>
      <c r="FL507" s="39"/>
      <c r="FM507" s="39"/>
      <c r="FN507" s="39"/>
      <c r="FO507" s="39"/>
      <c r="FP507" s="39"/>
      <c r="FQ507" s="39"/>
      <c r="FR507" s="39"/>
      <c r="FS507" s="39"/>
      <c r="FT507" s="39"/>
      <c r="FU507" s="39"/>
      <c r="FV507" s="39"/>
      <c r="FW507" s="39"/>
      <c r="FX507" s="39"/>
      <c r="FY507" s="39"/>
      <c r="FZ507" s="39"/>
      <c r="GA507" s="39"/>
      <c r="GB507" s="39"/>
      <c r="GC507" s="39"/>
      <c r="GD507" s="39"/>
      <c r="GE507" s="39"/>
      <c r="GF507" s="39"/>
      <c r="GG507" s="39"/>
      <c r="GH507" s="39"/>
      <c r="GI507" s="39"/>
      <c r="GJ507" s="39"/>
      <c r="GK507" s="39"/>
      <c r="GL507" s="39"/>
      <c r="GM507" s="39"/>
      <c r="GN507" s="39"/>
      <c r="GO507" s="39"/>
      <c r="GP507" s="39"/>
    </row>
    <row r="508" spans="1:198">
      <c r="A508" s="192"/>
      <c r="B508" s="192"/>
      <c r="C508" s="192"/>
      <c r="D508" s="192"/>
      <c r="E508" s="192"/>
      <c r="F508" s="192"/>
      <c r="G508" s="192"/>
      <c r="H508" s="46"/>
      <c r="I508" s="53"/>
      <c r="J508" s="53"/>
      <c r="K508" s="207"/>
      <c r="L508" s="207"/>
      <c r="M508" s="207"/>
      <c r="N508" s="207"/>
      <c r="O508" s="207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39"/>
      <c r="CT508" s="39"/>
      <c r="CU508" s="39"/>
      <c r="CV508" s="39"/>
      <c r="CW508" s="39"/>
      <c r="CX508" s="39"/>
      <c r="CY508" s="39"/>
      <c r="CZ508" s="39"/>
      <c r="DA508" s="39"/>
      <c r="DB508" s="39"/>
      <c r="DC508" s="39"/>
      <c r="DD508" s="39"/>
      <c r="DE508" s="39"/>
      <c r="DF508" s="39"/>
      <c r="DG508" s="39"/>
      <c r="DH508" s="39"/>
      <c r="DI508" s="39"/>
      <c r="DJ508" s="39"/>
      <c r="DK508" s="39"/>
      <c r="DL508" s="39"/>
      <c r="DM508" s="39"/>
      <c r="DN508" s="39"/>
      <c r="DO508" s="39"/>
      <c r="DP508" s="39"/>
      <c r="DQ508" s="39"/>
      <c r="DR508" s="39"/>
      <c r="DS508" s="39"/>
      <c r="DT508" s="39"/>
      <c r="DU508" s="39"/>
      <c r="DV508" s="39"/>
      <c r="DW508" s="39"/>
      <c r="DX508" s="39"/>
      <c r="DY508" s="39"/>
      <c r="DZ508" s="39"/>
      <c r="EA508" s="39"/>
      <c r="EB508" s="39"/>
      <c r="EC508" s="39"/>
      <c r="ED508" s="39"/>
      <c r="EE508" s="39"/>
      <c r="EF508" s="39"/>
      <c r="EG508" s="39"/>
      <c r="EH508" s="39"/>
      <c r="EI508" s="39"/>
      <c r="EJ508" s="39"/>
      <c r="EK508" s="39"/>
      <c r="EL508" s="39"/>
      <c r="EM508" s="39"/>
      <c r="EN508" s="39"/>
      <c r="EO508" s="39"/>
      <c r="EP508" s="39"/>
      <c r="EQ508" s="39"/>
      <c r="ER508" s="39"/>
      <c r="ES508" s="39"/>
      <c r="ET508" s="39"/>
      <c r="EU508" s="39"/>
      <c r="EV508" s="39"/>
      <c r="EW508" s="39"/>
      <c r="EX508" s="39"/>
      <c r="EY508" s="39"/>
      <c r="EZ508" s="39"/>
      <c r="FA508" s="39"/>
      <c r="FB508" s="39"/>
      <c r="FC508" s="39"/>
      <c r="FD508" s="39"/>
      <c r="FE508" s="39"/>
      <c r="FF508" s="39"/>
      <c r="FG508" s="39"/>
      <c r="FH508" s="39"/>
      <c r="FI508" s="39"/>
      <c r="FJ508" s="39"/>
      <c r="FK508" s="39"/>
      <c r="FL508" s="39"/>
      <c r="FM508" s="39"/>
      <c r="FN508" s="39"/>
      <c r="FO508" s="39"/>
      <c r="FP508" s="39"/>
      <c r="FQ508" s="39"/>
      <c r="FR508" s="39"/>
      <c r="FS508" s="39"/>
      <c r="FT508" s="39"/>
      <c r="FU508" s="39"/>
      <c r="FV508" s="39"/>
      <c r="FW508" s="39"/>
      <c r="FX508" s="39"/>
      <c r="FY508" s="39"/>
      <c r="FZ508" s="39"/>
      <c r="GA508" s="39"/>
      <c r="GB508" s="39"/>
      <c r="GC508" s="39"/>
      <c r="GD508" s="39"/>
      <c r="GE508" s="39"/>
      <c r="GF508" s="39"/>
      <c r="GG508" s="39"/>
      <c r="GH508" s="39"/>
      <c r="GI508" s="39"/>
      <c r="GJ508" s="39"/>
      <c r="GK508" s="39"/>
      <c r="GL508" s="39"/>
      <c r="GM508" s="39"/>
      <c r="GN508" s="39"/>
      <c r="GO508" s="39"/>
      <c r="GP508" s="39"/>
    </row>
    <row r="509" spans="1:198">
      <c r="A509" s="192"/>
      <c r="B509" s="192"/>
      <c r="C509" s="192"/>
      <c r="D509" s="192"/>
      <c r="E509" s="192"/>
      <c r="F509" s="192"/>
      <c r="G509" s="192"/>
      <c r="H509" s="46"/>
      <c r="I509" s="53"/>
      <c r="J509" s="53"/>
      <c r="K509" s="207"/>
      <c r="L509" s="207"/>
      <c r="M509" s="207"/>
      <c r="N509" s="207"/>
      <c r="O509" s="207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  <c r="CU509" s="39"/>
      <c r="CV509" s="39"/>
      <c r="CW509" s="39"/>
      <c r="CX509" s="39"/>
      <c r="CY509" s="39"/>
      <c r="CZ509" s="39"/>
      <c r="DA509" s="39"/>
      <c r="DB509" s="39"/>
      <c r="DC509" s="39"/>
      <c r="DD509" s="39"/>
      <c r="DE509" s="39"/>
      <c r="DF509" s="39"/>
      <c r="DG509" s="39"/>
      <c r="DH509" s="39"/>
      <c r="DI509" s="39"/>
      <c r="DJ509" s="39"/>
      <c r="DK509" s="39"/>
      <c r="DL509" s="39"/>
      <c r="DM509" s="39"/>
      <c r="DN509" s="39"/>
      <c r="DO509" s="39"/>
      <c r="DP509" s="39"/>
      <c r="DQ509" s="39"/>
      <c r="DR509" s="39"/>
      <c r="DS509" s="39"/>
      <c r="DT509" s="39"/>
      <c r="DU509" s="39"/>
      <c r="DV509" s="39"/>
      <c r="DW509" s="39"/>
      <c r="DX509" s="39"/>
      <c r="DY509" s="39"/>
      <c r="DZ509" s="39"/>
      <c r="EA509" s="39"/>
      <c r="EB509" s="39"/>
      <c r="EC509" s="39"/>
      <c r="ED509" s="39"/>
      <c r="EE509" s="39"/>
      <c r="EF509" s="39"/>
      <c r="EG509" s="39"/>
      <c r="EH509" s="39"/>
      <c r="EI509" s="39"/>
      <c r="EJ509" s="39"/>
      <c r="EK509" s="39"/>
      <c r="EL509" s="39"/>
      <c r="EM509" s="39"/>
      <c r="EN509" s="39"/>
      <c r="EO509" s="39"/>
      <c r="EP509" s="39"/>
      <c r="EQ509" s="39"/>
      <c r="ER509" s="39"/>
      <c r="ES509" s="39"/>
      <c r="ET509" s="39"/>
      <c r="EU509" s="39"/>
      <c r="EV509" s="39"/>
      <c r="EW509" s="39"/>
      <c r="EX509" s="39"/>
      <c r="EY509" s="39"/>
      <c r="EZ509" s="39"/>
      <c r="FA509" s="39"/>
      <c r="FB509" s="39"/>
      <c r="FC509" s="39"/>
      <c r="FD509" s="39"/>
      <c r="FE509" s="39"/>
      <c r="FF509" s="39"/>
      <c r="FG509" s="39"/>
      <c r="FH509" s="39"/>
      <c r="FI509" s="39"/>
      <c r="FJ509" s="39"/>
      <c r="FK509" s="39"/>
      <c r="FL509" s="39"/>
      <c r="FM509" s="39"/>
      <c r="FN509" s="39"/>
      <c r="FO509" s="39"/>
      <c r="FP509" s="39"/>
      <c r="FQ509" s="39"/>
      <c r="FR509" s="39"/>
      <c r="FS509" s="39"/>
      <c r="FT509" s="39"/>
      <c r="FU509" s="39"/>
      <c r="FV509" s="39"/>
      <c r="FW509" s="39"/>
      <c r="FX509" s="39"/>
      <c r="FY509" s="39"/>
      <c r="FZ509" s="39"/>
      <c r="GA509" s="39"/>
      <c r="GB509" s="39"/>
      <c r="GC509" s="39"/>
      <c r="GD509" s="39"/>
      <c r="GE509" s="39"/>
      <c r="GF509" s="39"/>
      <c r="GG509" s="39"/>
      <c r="GH509" s="39"/>
      <c r="GI509" s="39"/>
      <c r="GJ509" s="39"/>
      <c r="GK509" s="39"/>
      <c r="GL509" s="39"/>
      <c r="GM509" s="39"/>
      <c r="GN509" s="39"/>
      <c r="GO509" s="39"/>
      <c r="GP509" s="39"/>
    </row>
    <row r="510" spans="1:198">
      <c r="A510" s="192"/>
      <c r="B510" s="192"/>
      <c r="C510" s="192"/>
      <c r="D510" s="192"/>
      <c r="E510" s="192"/>
      <c r="F510" s="192"/>
      <c r="G510" s="192"/>
      <c r="H510" s="46"/>
      <c r="I510" s="53"/>
      <c r="J510" s="53"/>
      <c r="K510" s="207"/>
      <c r="L510" s="207"/>
      <c r="M510" s="207"/>
      <c r="N510" s="207"/>
      <c r="O510" s="207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  <c r="CU510" s="39"/>
      <c r="CV510" s="39"/>
      <c r="CW510" s="39"/>
      <c r="CX510" s="39"/>
      <c r="CY510" s="39"/>
      <c r="CZ510" s="39"/>
      <c r="DA510" s="39"/>
      <c r="DB510" s="39"/>
      <c r="DC510" s="39"/>
      <c r="DD510" s="39"/>
      <c r="DE510" s="39"/>
      <c r="DF510" s="39"/>
      <c r="DG510" s="39"/>
      <c r="DH510" s="39"/>
      <c r="DI510" s="39"/>
      <c r="DJ510" s="39"/>
      <c r="DK510" s="39"/>
      <c r="DL510" s="39"/>
      <c r="DM510" s="39"/>
      <c r="DN510" s="39"/>
      <c r="DO510" s="39"/>
      <c r="DP510" s="39"/>
      <c r="DQ510" s="39"/>
      <c r="DR510" s="39"/>
      <c r="DS510" s="39"/>
      <c r="DT510" s="39"/>
      <c r="DU510" s="39"/>
      <c r="DV510" s="39"/>
      <c r="DW510" s="39"/>
      <c r="DX510" s="39"/>
      <c r="DY510" s="39"/>
      <c r="DZ510" s="39"/>
      <c r="EA510" s="39"/>
      <c r="EB510" s="39"/>
      <c r="EC510" s="39"/>
      <c r="ED510" s="39"/>
      <c r="EE510" s="39"/>
      <c r="EF510" s="39"/>
      <c r="EG510" s="39"/>
      <c r="EH510" s="39"/>
      <c r="EI510" s="39"/>
      <c r="EJ510" s="39"/>
      <c r="EK510" s="39"/>
      <c r="EL510" s="39"/>
      <c r="EM510" s="39"/>
      <c r="EN510" s="39"/>
      <c r="EO510" s="39"/>
      <c r="EP510" s="39"/>
      <c r="EQ510" s="39"/>
      <c r="ER510" s="39"/>
      <c r="ES510" s="39"/>
      <c r="ET510" s="39"/>
      <c r="EU510" s="39"/>
      <c r="EV510" s="39"/>
      <c r="EW510" s="39"/>
      <c r="EX510" s="39"/>
      <c r="EY510" s="39"/>
      <c r="EZ510" s="39"/>
      <c r="FA510" s="39"/>
      <c r="FB510" s="39"/>
      <c r="FC510" s="39"/>
      <c r="FD510" s="39"/>
      <c r="FE510" s="39"/>
      <c r="FF510" s="39"/>
      <c r="FG510" s="39"/>
      <c r="FH510" s="39"/>
      <c r="FI510" s="39"/>
      <c r="FJ510" s="39"/>
      <c r="FK510" s="39"/>
      <c r="FL510" s="39"/>
      <c r="FM510" s="39"/>
      <c r="FN510" s="39"/>
      <c r="FO510" s="39"/>
      <c r="FP510" s="39"/>
      <c r="FQ510" s="39"/>
      <c r="FR510" s="39"/>
      <c r="FS510" s="39"/>
      <c r="FT510" s="39"/>
      <c r="FU510" s="39"/>
      <c r="FV510" s="39"/>
      <c r="FW510" s="39"/>
      <c r="FX510" s="39"/>
      <c r="FY510" s="39"/>
      <c r="FZ510" s="39"/>
      <c r="GA510" s="39"/>
      <c r="GB510" s="39"/>
      <c r="GC510" s="39"/>
      <c r="GD510" s="39"/>
      <c r="GE510" s="39"/>
      <c r="GF510" s="39"/>
      <c r="GG510" s="39"/>
      <c r="GH510" s="39"/>
      <c r="GI510" s="39"/>
      <c r="GJ510" s="39"/>
      <c r="GK510" s="39"/>
      <c r="GL510" s="39"/>
      <c r="GM510" s="39"/>
      <c r="GN510" s="39"/>
      <c r="GO510" s="39"/>
      <c r="GP510" s="39"/>
    </row>
    <row r="511" spans="1:198">
      <c r="A511" s="192"/>
      <c r="B511" s="192"/>
      <c r="C511" s="192"/>
      <c r="D511" s="192"/>
      <c r="E511" s="192"/>
      <c r="F511" s="192"/>
      <c r="G511" s="192"/>
      <c r="H511" s="46"/>
      <c r="I511" s="53"/>
      <c r="J511" s="53"/>
      <c r="K511" s="207"/>
      <c r="L511" s="207"/>
      <c r="M511" s="207"/>
      <c r="N511" s="207"/>
      <c r="O511" s="207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  <c r="CU511" s="39"/>
      <c r="CV511" s="39"/>
      <c r="CW511" s="39"/>
      <c r="CX511" s="39"/>
      <c r="CY511" s="39"/>
      <c r="CZ511" s="39"/>
      <c r="DA511" s="39"/>
      <c r="DB511" s="39"/>
      <c r="DC511" s="39"/>
      <c r="DD511" s="39"/>
      <c r="DE511" s="39"/>
      <c r="DF511" s="39"/>
      <c r="DG511" s="39"/>
      <c r="DH511" s="39"/>
      <c r="DI511" s="39"/>
      <c r="DJ511" s="39"/>
      <c r="DK511" s="39"/>
      <c r="DL511" s="39"/>
      <c r="DM511" s="39"/>
      <c r="DN511" s="39"/>
      <c r="DO511" s="39"/>
      <c r="DP511" s="39"/>
      <c r="DQ511" s="39"/>
      <c r="DR511" s="39"/>
      <c r="DS511" s="39"/>
      <c r="DT511" s="39"/>
      <c r="DU511" s="39"/>
      <c r="DV511" s="39"/>
      <c r="DW511" s="39"/>
      <c r="DX511" s="39"/>
      <c r="DY511" s="39"/>
      <c r="DZ511" s="39"/>
      <c r="EA511" s="39"/>
      <c r="EB511" s="39"/>
      <c r="EC511" s="39"/>
      <c r="ED511" s="39"/>
      <c r="EE511" s="39"/>
      <c r="EF511" s="39"/>
      <c r="EG511" s="39"/>
      <c r="EH511" s="39"/>
      <c r="EI511" s="39"/>
      <c r="EJ511" s="39"/>
      <c r="EK511" s="39"/>
      <c r="EL511" s="39"/>
      <c r="EM511" s="39"/>
      <c r="EN511" s="39"/>
      <c r="EO511" s="39"/>
      <c r="EP511" s="39"/>
      <c r="EQ511" s="39"/>
      <c r="ER511" s="39"/>
      <c r="ES511" s="39"/>
      <c r="ET511" s="39"/>
      <c r="EU511" s="39"/>
      <c r="EV511" s="39"/>
      <c r="EW511" s="39"/>
      <c r="EX511" s="39"/>
      <c r="EY511" s="39"/>
      <c r="EZ511" s="39"/>
      <c r="FA511" s="39"/>
      <c r="FB511" s="39"/>
      <c r="FC511" s="39"/>
      <c r="FD511" s="39"/>
      <c r="FE511" s="39"/>
      <c r="FF511" s="39"/>
      <c r="FG511" s="39"/>
      <c r="FH511" s="39"/>
      <c r="FI511" s="39"/>
      <c r="FJ511" s="39"/>
      <c r="FK511" s="39"/>
      <c r="FL511" s="39"/>
      <c r="FM511" s="39"/>
      <c r="FN511" s="39"/>
      <c r="FO511" s="39"/>
      <c r="FP511" s="39"/>
      <c r="FQ511" s="39"/>
      <c r="FR511" s="39"/>
      <c r="FS511" s="39"/>
      <c r="FT511" s="39"/>
      <c r="FU511" s="39"/>
      <c r="FV511" s="39"/>
      <c r="FW511" s="39"/>
      <c r="FX511" s="39"/>
      <c r="FY511" s="39"/>
      <c r="FZ511" s="39"/>
      <c r="GA511" s="39"/>
      <c r="GB511" s="39"/>
      <c r="GC511" s="39"/>
      <c r="GD511" s="39"/>
      <c r="GE511" s="39"/>
      <c r="GF511" s="39"/>
      <c r="GG511" s="39"/>
      <c r="GH511" s="39"/>
      <c r="GI511" s="39"/>
      <c r="GJ511" s="39"/>
      <c r="GK511" s="39"/>
      <c r="GL511" s="39"/>
      <c r="GM511" s="39"/>
      <c r="GN511" s="39"/>
      <c r="GO511" s="39"/>
      <c r="GP511" s="39"/>
    </row>
    <row r="512" spans="1:198">
      <c r="A512" s="192"/>
      <c r="B512" s="192"/>
      <c r="C512" s="192"/>
      <c r="D512" s="192"/>
      <c r="E512" s="192"/>
      <c r="F512" s="192"/>
      <c r="G512" s="192"/>
      <c r="H512" s="46"/>
      <c r="I512" s="53"/>
      <c r="J512" s="53"/>
      <c r="K512" s="207"/>
      <c r="L512" s="207"/>
      <c r="M512" s="207"/>
      <c r="N512" s="207"/>
      <c r="O512" s="207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  <c r="CU512" s="39"/>
      <c r="CV512" s="39"/>
      <c r="CW512" s="39"/>
      <c r="CX512" s="39"/>
      <c r="CY512" s="39"/>
      <c r="CZ512" s="39"/>
      <c r="DA512" s="39"/>
      <c r="DB512" s="39"/>
      <c r="DC512" s="39"/>
      <c r="DD512" s="39"/>
      <c r="DE512" s="39"/>
      <c r="DF512" s="39"/>
      <c r="DG512" s="39"/>
      <c r="DH512" s="39"/>
      <c r="DI512" s="39"/>
      <c r="DJ512" s="39"/>
      <c r="DK512" s="39"/>
      <c r="DL512" s="39"/>
      <c r="DM512" s="39"/>
      <c r="DN512" s="39"/>
      <c r="DO512" s="39"/>
      <c r="DP512" s="39"/>
      <c r="DQ512" s="39"/>
      <c r="DR512" s="39"/>
      <c r="DS512" s="39"/>
      <c r="DT512" s="39"/>
      <c r="DU512" s="39"/>
      <c r="DV512" s="39"/>
      <c r="DW512" s="39"/>
      <c r="DX512" s="39"/>
      <c r="DY512" s="39"/>
      <c r="DZ512" s="39"/>
      <c r="EA512" s="39"/>
      <c r="EB512" s="39"/>
      <c r="EC512" s="39"/>
      <c r="ED512" s="39"/>
      <c r="EE512" s="39"/>
      <c r="EF512" s="39"/>
      <c r="EG512" s="39"/>
      <c r="EH512" s="39"/>
      <c r="EI512" s="39"/>
      <c r="EJ512" s="39"/>
      <c r="EK512" s="39"/>
      <c r="EL512" s="39"/>
      <c r="EM512" s="39"/>
      <c r="EN512" s="39"/>
      <c r="EO512" s="39"/>
      <c r="EP512" s="39"/>
      <c r="EQ512" s="39"/>
      <c r="ER512" s="39"/>
      <c r="ES512" s="39"/>
      <c r="ET512" s="39"/>
      <c r="EU512" s="39"/>
      <c r="EV512" s="39"/>
      <c r="EW512" s="39"/>
      <c r="EX512" s="39"/>
      <c r="EY512" s="39"/>
      <c r="EZ512" s="39"/>
      <c r="FA512" s="39"/>
      <c r="FB512" s="39"/>
      <c r="FC512" s="39"/>
      <c r="FD512" s="39"/>
      <c r="FE512" s="39"/>
      <c r="FF512" s="39"/>
      <c r="FG512" s="39"/>
      <c r="FH512" s="39"/>
      <c r="FI512" s="39"/>
      <c r="FJ512" s="39"/>
      <c r="FK512" s="39"/>
      <c r="FL512" s="39"/>
      <c r="FM512" s="39"/>
      <c r="FN512" s="39"/>
      <c r="FO512" s="39"/>
      <c r="FP512" s="39"/>
      <c r="FQ512" s="39"/>
      <c r="FR512" s="39"/>
      <c r="FS512" s="39"/>
      <c r="FT512" s="39"/>
      <c r="FU512" s="39"/>
      <c r="FV512" s="39"/>
      <c r="FW512" s="39"/>
      <c r="FX512" s="39"/>
      <c r="FY512" s="39"/>
      <c r="FZ512" s="39"/>
      <c r="GA512" s="39"/>
      <c r="GB512" s="39"/>
      <c r="GC512" s="39"/>
      <c r="GD512" s="39"/>
      <c r="GE512" s="39"/>
      <c r="GF512" s="39"/>
      <c r="GG512" s="39"/>
      <c r="GH512" s="39"/>
      <c r="GI512" s="39"/>
      <c r="GJ512" s="39"/>
      <c r="GK512" s="39"/>
      <c r="GL512" s="39"/>
      <c r="GM512" s="39"/>
      <c r="GN512" s="39"/>
      <c r="GO512" s="39"/>
      <c r="GP512" s="39"/>
    </row>
    <row r="513" spans="1:198">
      <c r="A513" s="192"/>
      <c r="B513" s="192"/>
      <c r="C513" s="192"/>
      <c r="D513" s="192"/>
      <c r="E513" s="192"/>
      <c r="F513" s="192"/>
      <c r="G513" s="192"/>
      <c r="H513" s="46"/>
      <c r="I513" s="53"/>
      <c r="J513" s="53"/>
      <c r="K513" s="207"/>
      <c r="L513" s="207"/>
      <c r="M513" s="207"/>
      <c r="N513" s="207"/>
      <c r="O513" s="207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  <c r="DH513" s="39"/>
      <c r="DI513" s="39"/>
      <c r="DJ513" s="39"/>
      <c r="DK513" s="39"/>
      <c r="DL513" s="39"/>
      <c r="DM513" s="39"/>
      <c r="DN513" s="39"/>
      <c r="DO513" s="39"/>
      <c r="DP513" s="39"/>
      <c r="DQ513" s="39"/>
      <c r="DR513" s="39"/>
      <c r="DS513" s="39"/>
      <c r="DT513" s="39"/>
      <c r="DU513" s="39"/>
      <c r="DV513" s="39"/>
      <c r="DW513" s="39"/>
      <c r="DX513" s="39"/>
      <c r="DY513" s="39"/>
      <c r="DZ513" s="39"/>
      <c r="EA513" s="39"/>
      <c r="EB513" s="39"/>
      <c r="EC513" s="39"/>
      <c r="ED513" s="39"/>
      <c r="EE513" s="39"/>
      <c r="EF513" s="39"/>
      <c r="EG513" s="39"/>
      <c r="EH513" s="39"/>
      <c r="EI513" s="39"/>
      <c r="EJ513" s="39"/>
      <c r="EK513" s="39"/>
      <c r="EL513" s="39"/>
      <c r="EM513" s="39"/>
      <c r="EN513" s="39"/>
      <c r="EO513" s="39"/>
      <c r="EP513" s="39"/>
      <c r="EQ513" s="39"/>
      <c r="ER513" s="39"/>
      <c r="ES513" s="39"/>
      <c r="ET513" s="39"/>
      <c r="EU513" s="39"/>
      <c r="EV513" s="39"/>
      <c r="EW513" s="39"/>
      <c r="EX513" s="39"/>
      <c r="EY513" s="39"/>
      <c r="EZ513" s="39"/>
      <c r="FA513" s="39"/>
      <c r="FB513" s="39"/>
      <c r="FC513" s="39"/>
      <c r="FD513" s="39"/>
      <c r="FE513" s="39"/>
      <c r="FF513" s="39"/>
      <c r="FG513" s="39"/>
      <c r="FH513" s="39"/>
      <c r="FI513" s="39"/>
      <c r="FJ513" s="39"/>
      <c r="FK513" s="39"/>
      <c r="FL513" s="39"/>
      <c r="FM513" s="39"/>
      <c r="FN513" s="39"/>
      <c r="FO513" s="39"/>
      <c r="FP513" s="39"/>
      <c r="FQ513" s="39"/>
      <c r="FR513" s="39"/>
      <c r="FS513" s="39"/>
      <c r="FT513" s="39"/>
      <c r="FU513" s="39"/>
      <c r="FV513" s="39"/>
      <c r="FW513" s="39"/>
      <c r="FX513" s="39"/>
      <c r="FY513" s="39"/>
      <c r="FZ513" s="39"/>
      <c r="GA513" s="39"/>
      <c r="GB513" s="39"/>
      <c r="GC513" s="39"/>
      <c r="GD513" s="39"/>
      <c r="GE513" s="39"/>
      <c r="GF513" s="39"/>
      <c r="GG513" s="39"/>
      <c r="GH513" s="39"/>
      <c r="GI513" s="39"/>
      <c r="GJ513" s="39"/>
      <c r="GK513" s="39"/>
      <c r="GL513" s="39"/>
      <c r="GM513" s="39"/>
      <c r="GN513" s="39"/>
      <c r="GO513" s="39"/>
      <c r="GP513" s="39"/>
    </row>
    <row r="514" spans="1:198">
      <c r="A514" s="192"/>
      <c r="B514" s="192"/>
      <c r="C514" s="192"/>
      <c r="D514" s="192"/>
      <c r="E514" s="192"/>
      <c r="F514" s="192"/>
      <c r="G514" s="192"/>
      <c r="H514" s="46"/>
      <c r="I514" s="53"/>
      <c r="J514" s="53"/>
      <c r="K514" s="207"/>
      <c r="L514" s="207"/>
      <c r="M514" s="207"/>
      <c r="N514" s="207"/>
      <c r="O514" s="207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39"/>
      <c r="CT514" s="39"/>
      <c r="CU514" s="39"/>
      <c r="CV514" s="39"/>
      <c r="CW514" s="39"/>
      <c r="CX514" s="39"/>
      <c r="CY514" s="39"/>
      <c r="CZ514" s="39"/>
      <c r="DA514" s="39"/>
      <c r="DB514" s="39"/>
      <c r="DC514" s="39"/>
      <c r="DD514" s="39"/>
      <c r="DE514" s="39"/>
      <c r="DF514" s="39"/>
      <c r="DG514" s="39"/>
      <c r="DH514" s="39"/>
      <c r="DI514" s="39"/>
      <c r="DJ514" s="39"/>
      <c r="DK514" s="39"/>
      <c r="DL514" s="39"/>
      <c r="DM514" s="39"/>
      <c r="DN514" s="39"/>
      <c r="DO514" s="39"/>
      <c r="DP514" s="39"/>
      <c r="DQ514" s="39"/>
      <c r="DR514" s="39"/>
      <c r="DS514" s="39"/>
      <c r="DT514" s="39"/>
      <c r="DU514" s="39"/>
      <c r="DV514" s="39"/>
      <c r="DW514" s="39"/>
      <c r="DX514" s="39"/>
      <c r="DY514" s="39"/>
      <c r="DZ514" s="39"/>
      <c r="EA514" s="39"/>
      <c r="EB514" s="39"/>
      <c r="EC514" s="39"/>
      <c r="ED514" s="39"/>
      <c r="EE514" s="39"/>
      <c r="EF514" s="39"/>
      <c r="EG514" s="39"/>
      <c r="EH514" s="39"/>
      <c r="EI514" s="39"/>
      <c r="EJ514" s="39"/>
      <c r="EK514" s="39"/>
      <c r="EL514" s="39"/>
      <c r="EM514" s="39"/>
      <c r="EN514" s="39"/>
      <c r="EO514" s="39"/>
      <c r="EP514" s="39"/>
      <c r="EQ514" s="39"/>
      <c r="ER514" s="39"/>
      <c r="ES514" s="39"/>
      <c r="ET514" s="39"/>
      <c r="EU514" s="39"/>
      <c r="EV514" s="39"/>
      <c r="EW514" s="39"/>
      <c r="EX514" s="39"/>
      <c r="EY514" s="39"/>
      <c r="EZ514" s="39"/>
      <c r="FA514" s="39"/>
      <c r="FB514" s="39"/>
      <c r="FC514" s="39"/>
      <c r="FD514" s="39"/>
      <c r="FE514" s="39"/>
      <c r="FF514" s="39"/>
      <c r="FG514" s="39"/>
      <c r="FH514" s="39"/>
      <c r="FI514" s="39"/>
      <c r="FJ514" s="39"/>
      <c r="FK514" s="39"/>
      <c r="FL514" s="39"/>
      <c r="FM514" s="39"/>
      <c r="FN514" s="39"/>
      <c r="FO514" s="39"/>
      <c r="FP514" s="39"/>
      <c r="FQ514" s="39"/>
      <c r="FR514" s="39"/>
      <c r="FS514" s="39"/>
      <c r="FT514" s="39"/>
      <c r="FU514" s="39"/>
      <c r="FV514" s="39"/>
      <c r="FW514" s="39"/>
      <c r="FX514" s="39"/>
      <c r="FY514" s="39"/>
      <c r="FZ514" s="39"/>
      <c r="GA514" s="39"/>
      <c r="GB514" s="39"/>
      <c r="GC514" s="39"/>
      <c r="GD514" s="39"/>
      <c r="GE514" s="39"/>
      <c r="GF514" s="39"/>
      <c r="GG514" s="39"/>
      <c r="GH514" s="39"/>
      <c r="GI514" s="39"/>
      <c r="GJ514" s="39"/>
      <c r="GK514" s="39"/>
      <c r="GL514" s="39"/>
      <c r="GM514" s="39"/>
      <c r="GN514" s="39"/>
      <c r="GO514" s="39"/>
      <c r="GP514" s="39"/>
    </row>
    <row r="515" spans="1:198">
      <c r="A515" s="192"/>
      <c r="B515" s="192"/>
      <c r="C515" s="192"/>
      <c r="D515" s="192"/>
      <c r="E515" s="192"/>
      <c r="F515" s="192"/>
      <c r="G515" s="192"/>
      <c r="H515" s="46"/>
      <c r="I515" s="53"/>
      <c r="J515" s="53"/>
      <c r="K515" s="207"/>
      <c r="L515" s="207"/>
      <c r="M515" s="207"/>
      <c r="N515" s="207"/>
      <c r="O515" s="207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39"/>
      <c r="CT515" s="39"/>
      <c r="CU515" s="39"/>
      <c r="CV515" s="39"/>
      <c r="CW515" s="39"/>
      <c r="CX515" s="39"/>
      <c r="CY515" s="39"/>
      <c r="CZ515" s="39"/>
      <c r="DA515" s="39"/>
      <c r="DB515" s="39"/>
      <c r="DC515" s="39"/>
      <c r="DD515" s="39"/>
      <c r="DE515" s="39"/>
      <c r="DF515" s="39"/>
      <c r="DG515" s="39"/>
      <c r="DH515" s="39"/>
      <c r="DI515" s="39"/>
      <c r="DJ515" s="39"/>
      <c r="DK515" s="39"/>
      <c r="DL515" s="39"/>
      <c r="DM515" s="39"/>
      <c r="DN515" s="39"/>
      <c r="DO515" s="39"/>
      <c r="DP515" s="39"/>
      <c r="DQ515" s="39"/>
      <c r="DR515" s="39"/>
      <c r="DS515" s="39"/>
      <c r="DT515" s="39"/>
      <c r="DU515" s="39"/>
      <c r="DV515" s="39"/>
      <c r="DW515" s="39"/>
      <c r="DX515" s="39"/>
      <c r="DY515" s="39"/>
      <c r="DZ515" s="39"/>
      <c r="EA515" s="39"/>
      <c r="EB515" s="39"/>
      <c r="EC515" s="39"/>
      <c r="ED515" s="39"/>
      <c r="EE515" s="39"/>
      <c r="EF515" s="39"/>
      <c r="EG515" s="39"/>
      <c r="EH515" s="39"/>
      <c r="EI515" s="39"/>
      <c r="EJ515" s="39"/>
      <c r="EK515" s="39"/>
      <c r="EL515" s="39"/>
      <c r="EM515" s="39"/>
      <c r="EN515" s="39"/>
      <c r="EO515" s="39"/>
      <c r="EP515" s="39"/>
      <c r="EQ515" s="39"/>
      <c r="ER515" s="39"/>
      <c r="ES515" s="39"/>
      <c r="ET515" s="39"/>
      <c r="EU515" s="39"/>
      <c r="EV515" s="39"/>
      <c r="EW515" s="39"/>
      <c r="EX515" s="39"/>
      <c r="EY515" s="39"/>
      <c r="EZ515" s="39"/>
      <c r="FA515" s="39"/>
      <c r="FB515" s="39"/>
      <c r="FC515" s="39"/>
      <c r="FD515" s="39"/>
      <c r="FE515" s="39"/>
      <c r="FF515" s="39"/>
      <c r="FG515" s="39"/>
      <c r="FH515" s="39"/>
      <c r="FI515" s="39"/>
      <c r="FJ515" s="39"/>
      <c r="FK515" s="39"/>
      <c r="FL515" s="39"/>
      <c r="FM515" s="39"/>
      <c r="FN515" s="39"/>
      <c r="FO515" s="39"/>
      <c r="FP515" s="39"/>
      <c r="FQ515" s="39"/>
      <c r="FR515" s="39"/>
      <c r="FS515" s="39"/>
      <c r="FT515" s="39"/>
      <c r="FU515" s="39"/>
      <c r="FV515" s="39"/>
      <c r="FW515" s="39"/>
      <c r="FX515" s="39"/>
      <c r="FY515" s="39"/>
      <c r="FZ515" s="39"/>
      <c r="GA515" s="39"/>
      <c r="GB515" s="39"/>
      <c r="GC515" s="39"/>
      <c r="GD515" s="39"/>
      <c r="GE515" s="39"/>
      <c r="GF515" s="39"/>
      <c r="GG515" s="39"/>
      <c r="GH515" s="39"/>
      <c r="GI515" s="39"/>
      <c r="GJ515" s="39"/>
      <c r="GK515" s="39"/>
      <c r="GL515" s="39"/>
      <c r="GM515" s="39"/>
      <c r="GN515" s="39"/>
      <c r="GO515" s="39"/>
      <c r="GP515" s="39"/>
    </row>
    <row r="516" spans="1:198">
      <c r="A516" s="192"/>
      <c r="B516" s="192"/>
      <c r="C516" s="192"/>
      <c r="D516" s="192"/>
      <c r="E516" s="192"/>
      <c r="F516" s="192"/>
      <c r="G516" s="192"/>
      <c r="H516" s="46"/>
      <c r="I516" s="53"/>
      <c r="J516" s="53"/>
      <c r="K516" s="207"/>
      <c r="L516" s="207"/>
      <c r="M516" s="207"/>
      <c r="N516" s="207"/>
      <c r="O516" s="207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39"/>
      <c r="CT516" s="39"/>
      <c r="CU516" s="39"/>
      <c r="CV516" s="39"/>
      <c r="CW516" s="39"/>
      <c r="CX516" s="39"/>
      <c r="CY516" s="39"/>
      <c r="CZ516" s="39"/>
      <c r="DA516" s="39"/>
      <c r="DB516" s="39"/>
      <c r="DC516" s="39"/>
      <c r="DD516" s="39"/>
      <c r="DE516" s="39"/>
      <c r="DF516" s="39"/>
      <c r="DG516" s="39"/>
      <c r="DH516" s="39"/>
      <c r="DI516" s="39"/>
      <c r="DJ516" s="39"/>
      <c r="DK516" s="39"/>
      <c r="DL516" s="39"/>
      <c r="DM516" s="39"/>
      <c r="DN516" s="39"/>
      <c r="DO516" s="39"/>
      <c r="DP516" s="39"/>
      <c r="DQ516" s="39"/>
      <c r="DR516" s="39"/>
      <c r="DS516" s="39"/>
      <c r="DT516" s="39"/>
      <c r="DU516" s="39"/>
      <c r="DV516" s="39"/>
      <c r="DW516" s="39"/>
      <c r="DX516" s="39"/>
      <c r="DY516" s="39"/>
      <c r="DZ516" s="39"/>
      <c r="EA516" s="39"/>
      <c r="EB516" s="39"/>
      <c r="EC516" s="39"/>
      <c r="ED516" s="39"/>
      <c r="EE516" s="39"/>
      <c r="EF516" s="39"/>
      <c r="EG516" s="39"/>
      <c r="EH516" s="39"/>
      <c r="EI516" s="39"/>
      <c r="EJ516" s="39"/>
      <c r="EK516" s="39"/>
      <c r="EL516" s="39"/>
      <c r="EM516" s="39"/>
      <c r="EN516" s="39"/>
      <c r="EO516" s="39"/>
      <c r="EP516" s="39"/>
      <c r="EQ516" s="39"/>
      <c r="ER516" s="39"/>
      <c r="ES516" s="39"/>
      <c r="ET516" s="39"/>
      <c r="EU516" s="39"/>
      <c r="EV516" s="39"/>
      <c r="EW516" s="39"/>
      <c r="EX516" s="39"/>
      <c r="EY516" s="39"/>
      <c r="EZ516" s="39"/>
      <c r="FA516" s="39"/>
      <c r="FB516" s="39"/>
      <c r="FC516" s="39"/>
      <c r="FD516" s="39"/>
      <c r="FE516" s="39"/>
      <c r="FF516" s="39"/>
      <c r="FG516" s="39"/>
      <c r="FH516" s="39"/>
      <c r="FI516" s="39"/>
      <c r="FJ516" s="39"/>
      <c r="FK516" s="39"/>
      <c r="FL516" s="39"/>
      <c r="FM516" s="39"/>
      <c r="FN516" s="39"/>
      <c r="FO516" s="39"/>
      <c r="FP516" s="39"/>
      <c r="FQ516" s="39"/>
      <c r="FR516" s="39"/>
      <c r="FS516" s="39"/>
      <c r="FT516" s="39"/>
      <c r="FU516" s="39"/>
      <c r="FV516" s="39"/>
      <c r="FW516" s="39"/>
      <c r="FX516" s="39"/>
      <c r="FY516" s="39"/>
      <c r="FZ516" s="39"/>
      <c r="GA516" s="39"/>
      <c r="GB516" s="39"/>
      <c r="GC516" s="39"/>
      <c r="GD516" s="39"/>
      <c r="GE516" s="39"/>
      <c r="GF516" s="39"/>
      <c r="GG516" s="39"/>
      <c r="GH516" s="39"/>
      <c r="GI516" s="39"/>
      <c r="GJ516" s="39"/>
      <c r="GK516" s="39"/>
      <c r="GL516" s="39"/>
      <c r="GM516" s="39"/>
      <c r="GN516" s="39"/>
      <c r="GO516" s="39"/>
      <c r="GP516" s="39"/>
    </row>
    <row r="517" spans="1:198">
      <c r="A517" s="192"/>
      <c r="B517" s="192"/>
      <c r="C517" s="192"/>
      <c r="D517" s="192"/>
      <c r="E517" s="192"/>
      <c r="F517" s="192"/>
      <c r="G517" s="192"/>
      <c r="H517" s="46"/>
      <c r="I517" s="53"/>
      <c r="J517" s="53"/>
      <c r="K517" s="207"/>
      <c r="L517" s="207"/>
      <c r="M517" s="207"/>
      <c r="N517" s="207"/>
      <c r="O517" s="207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39"/>
      <c r="CT517" s="39"/>
      <c r="CU517" s="39"/>
      <c r="CV517" s="39"/>
      <c r="CW517" s="39"/>
      <c r="CX517" s="39"/>
      <c r="CY517" s="39"/>
      <c r="CZ517" s="39"/>
      <c r="DA517" s="39"/>
      <c r="DB517" s="39"/>
      <c r="DC517" s="39"/>
      <c r="DD517" s="39"/>
      <c r="DE517" s="39"/>
      <c r="DF517" s="39"/>
      <c r="DG517" s="39"/>
      <c r="DH517" s="39"/>
      <c r="DI517" s="39"/>
      <c r="DJ517" s="39"/>
      <c r="DK517" s="39"/>
      <c r="DL517" s="39"/>
      <c r="DM517" s="39"/>
      <c r="DN517" s="39"/>
      <c r="DO517" s="39"/>
      <c r="DP517" s="39"/>
      <c r="DQ517" s="39"/>
      <c r="DR517" s="39"/>
      <c r="DS517" s="39"/>
      <c r="DT517" s="39"/>
      <c r="DU517" s="39"/>
      <c r="DV517" s="39"/>
      <c r="DW517" s="39"/>
      <c r="DX517" s="39"/>
      <c r="DY517" s="39"/>
      <c r="DZ517" s="39"/>
      <c r="EA517" s="39"/>
      <c r="EB517" s="39"/>
      <c r="EC517" s="39"/>
      <c r="ED517" s="39"/>
      <c r="EE517" s="39"/>
      <c r="EF517" s="39"/>
      <c r="EG517" s="39"/>
      <c r="EH517" s="39"/>
      <c r="EI517" s="39"/>
      <c r="EJ517" s="39"/>
      <c r="EK517" s="39"/>
      <c r="EL517" s="39"/>
      <c r="EM517" s="39"/>
      <c r="EN517" s="39"/>
      <c r="EO517" s="39"/>
      <c r="EP517" s="39"/>
      <c r="EQ517" s="39"/>
      <c r="ER517" s="39"/>
      <c r="ES517" s="39"/>
      <c r="ET517" s="39"/>
      <c r="EU517" s="39"/>
      <c r="EV517" s="39"/>
      <c r="EW517" s="39"/>
      <c r="EX517" s="39"/>
      <c r="EY517" s="39"/>
      <c r="EZ517" s="39"/>
      <c r="FA517" s="39"/>
      <c r="FB517" s="39"/>
      <c r="FC517" s="39"/>
      <c r="FD517" s="39"/>
      <c r="FE517" s="39"/>
      <c r="FF517" s="39"/>
      <c r="FG517" s="39"/>
      <c r="FH517" s="39"/>
      <c r="FI517" s="39"/>
      <c r="FJ517" s="39"/>
      <c r="FK517" s="39"/>
      <c r="FL517" s="39"/>
      <c r="FM517" s="39"/>
      <c r="FN517" s="39"/>
      <c r="FO517" s="39"/>
      <c r="FP517" s="39"/>
      <c r="FQ517" s="39"/>
      <c r="FR517" s="39"/>
      <c r="FS517" s="39"/>
      <c r="FT517" s="39"/>
      <c r="FU517" s="39"/>
      <c r="FV517" s="39"/>
      <c r="FW517" s="39"/>
      <c r="FX517" s="39"/>
      <c r="FY517" s="39"/>
      <c r="FZ517" s="39"/>
      <c r="GA517" s="39"/>
      <c r="GB517" s="39"/>
      <c r="GC517" s="39"/>
      <c r="GD517" s="39"/>
      <c r="GE517" s="39"/>
      <c r="GF517" s="39"/>
      <c r="GG517" s="39"/>
      <c r="GH517" s="39"/>
      <c r="GI517" s="39"/>
      <c r="GJ517" s="39"/>
      <c r="GK517" s="39"/>
      <c r="GL517" s="39"/>
      <c r="GM517" s="39"/>
      <c r="GN517" s="39"/>
      <c r="GO517" s="39"/>
      <c r="GP517" s="39"/>
    </row>
    <row r="518" spans="1:198">
      <c r="A518" s="192"/>
      <c r="B518" s="192"/>
      <c r="C518" s="192"/>
      <c r="D518" s="192"/>
      <c r="E518" s="192"/>
      <c r="F518" s="192"/>
      <c r="G518" s="192"/>
      <c r="H518" s="46"/>
      <c r="I518" s="53"/>
      <c r="J518" s="53"/>
      <c r="K518" s="207"/>
      <c r="L518" s="207"/>
      <c r="M518" s="207"/>
      <c r="N518" s="207"/>
      <c r="O518" s="207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  <c r="CU518" s="39"/>
      <c r="CV518" s="39"/>
      <c r="CW518" s="39"/>
      <c r="CX518" s="39"/>
      <c r="CY518" s="39"/>
      <c r="CZ518" s="39"/>
      <c r="DA518" s="39"/>
      <c r="DB518" s="39"/>
      <c r="DC518" s="39"/>
      <c r="DD518" s="39"/>
      <c r="DE518" s="39"/>
      <c r="DF518" s="39"/>
      <c r="DG518" s="39"/>
      <c r="DH518" s="39"/>
      <c r="DI518" s="39"/>
      <c r="DJ518" s="39"/>
      <c r="DK518" s="39"/>
      <c r="DL518" s="39"/>
      <c r="DM518" s="39"/>
      <c r="DN518" s="39"/>
      <c r="DO518" s="39"/>
      <c r="DP518" s="39"/>
      <c r="DQ518" s="39"/>
      <c r="DR518" s="39"/>
      <c r="DS518" s="39"/>
      <c r="DT518" s="39"/>
      <c r="DU518" s="39"/>
      <c r="DV518" s="39"/>
      <c r="DW518" s="39"/>
      <c r="DX518" s="39"/>
      <c r="DY518" s="39"/>
      <c r="DZ518" s="39"/>
      <c r="EA518" s="39"/>
      <c r="EB518" s="39"/>
      <c r="EC518" s="39"/>
      <c r="ED518" s="39"/>
      <c r="EE518" s="39"/>
      <c r="EF518" s="39"/>
      <c r="EG518" s="39"/>
      <c r="EH518" s="39"/>
      <c r="EI518" s="39"/>
      <c r="EJ518" s="39"/>
      <c r="EK518" s="39"/>
      <c r="EL518" s="39"/>
      <c r="EM518" s="39"/>
      <c r="EN518" s="39"/>
      <c r="EO518" s="39"/>
      <c r="EP518" s="39"/>
      <c r="EQ518" s="39"/>
      <c r="ER518" s="39"/>
      <c r="ES518" s="39"/>
      <c r="ET518" s="39"/>
      <c r="EU518" s="39"/>
      <c r="EV518" s="39"/>
      <c r="EW518" s="39"/>
      <c r="EX518" s="39"/>
      <c r="EY518" s="39"/>
      <c r="EZ518" s="39"/>
      <c r="FA518" s="39"/>
      <c r="FB518" s="39"/>
      <c r="FC518" s="39"/>
      <c r="FD518" s="39"/>
      <c r="FE518" s="39"/>
      <c r="FF518" s="39"/>
      <c r="FG518" s="39"/>
      <c r="FH518" s="39"/>
      <c r="FI518" s="39"/>
      <c r="FJ518" s="39"/>
      <c r="FK518" s="39"/>
      <c r="FL518" s="39"/>
      <c r="FM518" s="39"/>
      <c r="FN518" s="39"/>
      <c r="FO518" s="39"/>
      <c r="FP518" s="39"/>
      <c r="FQ518" s="39"/>
      <c r="FR518" s="39"/>
      <c r="FS518" s="39"/>
      <c r="FT518" s="39"/>
      <c r="FU518" s="39"/>
      <c r="FV518" s="39"/>
      <c r="FW518" s="39"/>
      <c r="FX518" s="39"/>
      <c r="FY518" s="39"/>
      <c r="FZ518" s="39"/>
      <c r="GA518" s="39"/>
      <c r="GB518" s="39"/>
      <c r="GC518" s="39"/>
      <c r="GD518" s="39"/>
      <c r="GE518" s="39"/>
      <c r="GF518" s="39"/>
      <c r="GG518" s="39"/>
      <c r="GH518" s="39"/>
      <c r="GI518" s="39"/>
      <c r="GJ518" s="39"/>
      <c r="GK518" s="39"/>
      <c r="GL518" s="39"/>
      <c r="GM518" s="39"/>
      <c r="GN518" s="39"/>
      <c r="GO518" s="39"/>
      <c r="GP518" s="39"/>
    </row>
    <row r="519" spans="1:198">
      <c r="A519" s="192"/>
      <c r="B519" s="192"/>
      <c r="C519" s="192"/>
      <c r="D519" s="192"/>
      <c r="E519" s="192"/>
      <c r="F519" s="192"/>
      <c r="G519" s="192"/>
      <c r="H519" s="46"/>
      <c r="I519" s="53"/>
      <c r="J519" s="53"/>
      <c r="K519" s="207"/>
      <c r="L519" s="207"/>
      <c r="M519" s="207"/>
      <c r="N519" s="207"/>
      <c r="O519" s="207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  <c r="CU519" s="39"/>
      <c r="CV519" s="39"/>
      <c r="CW519" s="39"/>
      <c r="CX519" s="39"/>
      <c r="CY519" s="39"/>
      <c r="CZ519" s="39"/>
      <c r="DA519" s="39"/>
      <c r="DB519" s="39"/>
      <c r="DC519" s="39"/>
      <c r="DD519" s="39"/>
      <c r="DE519" s="39"/>
      <c r="DF519" s="39"/>
      <c r="DG519" s="39"/>
      <c r="DH519" s="39"/>
      <c r="DI519" s="39"/>
      <c r="DJ519" s="39"/>
      <c r="DK519" s="39"/>
      <c r="DL519" s="39"/>
      <c r="DM519" s="39"/>
      <c r="DN519" s="39"/>
      <c r="DO519" s="39"/>
      <c r="DP519" s="39"/>
      <c r="DQ519" s="39"/>
      <c r="DR519" s="39"/>
      <c r="DS519" s="39"/>
      <c r="DT519" s="39"/>
      <c r="DU519" s="39"/>
      <c r="DV519" s="39"/>
      <c r="DW519" s="39"/>
      <c r="DX519" s="39"/>
      <c r="DY519" s="39"/>
      <c r="DZ519" s="39"/>
      <c r="EA519" s="39"/>
      <c r="EB519" s="39"/>
      <c r="EC519" s="39"/>
      <c r="ED519" s="39"/>
      <c r="EE519" s="39"/>
      <c r="EF519" s="39"/>
      <c r="EG519" s="39"/>
      <c r="EH519" s="39"/>
      <c r="EI519" s="39"/>
      <c r="EJ519" s="39"/>
      <c r="EK519" s="39"/>
      <c r="EL519" s="39"/>
      <c r="EM519" s="39"/>
      <c r="EN519" s="39"/>
      <c r="EO519" s="39"/>
      <c r="EP519" s="39"/>
      <c r="EQ519" s="39"/>
      <c r="ER519" s="39"/>
      <c r="ES519" s="39"/>
      <c r="ET519" s="39"/>
      <c r="EU519" s="39"/>
      <c r="EV519" s="39"/>
      <c r="EW519" s="39"/>
      <c r="EX519" s="39"/>
      <c r="EY519" s="39"/>
      <c r="EZ519" s="39"/>
      <c r="FA519" s="39"/>
      <c r="FB519" s="39"/>
      <c r="FC519" s="39"/>
      <c r="FD519" s="39"/>
      <c r="FE519" s="39"/>
      <c r="FF519" s="39"/>
      <c r="FG519" s="39"/>
      <c r="FH519" s="39"/>
      <c r="FI519" s="39"/>
      <c r="FJ519" s="39"/>
      <c r="FK519" s="39"/>
      <c r="FL519" s="39"/>
      <c r="FM519" s="39"/>
      <c r="FN519" s="39"/>
      <c r="FO519" s="39"/>
      <c r="FP519" s="39"/>
      <c r="FQ519" s="39"/>
      <c r="FR519" s="39"/>
      <c r="FS519" s="39"/>
      <c r="FT519" s="39"/>
      <c r="FU519" s="39"/>
      <c r="FV519" s="39"/>
      <c r="FW519" s="39"/>
      <c r="FX519" s="39"/>
      <c r="FY519" s="39"/>
      <c r="FZ519" s="39"/>
      <c r="GA519" s="39"/>
      <c r="GB519" s="39"/>
      <c r="GC519" s="39"/>
      <c r="GD519" s="39"/>
      <c r="GE519" s="39"/>
      <c r="GF519" s="39"/>
      <c r="GG519" s="39"/>
      <c r="GH519" s="39"/>
      <c r="GI519" s="39"/>
      <c r="GJ519" s="39"/>
      <c r="GK519" s="39"/>
      <c r="GL519" s="39"/>
      <c r="GM519" s="39"/>
      <c r="GN519" s="39"/>
      <c r="GO519" s="39"/>
      <c r="GP519" s="39"/>
    </row>
    <row r="520" spans="1:198">
      <c r="A520" s="192"/>
      <c r="B520" s="192"/>
      <c r="C520" s="192"/>
      <c r="D520" s="192"/>
      <c r="E520" s="192"/>
      <c r="F520" s="192"/>
      <c r="G520" s="192"/>
      <c r="H520" s="46"/>
      <c r="I520" s="53"/>
      <c r="J520" s="53"/>
      <c r="K520" s="207"/>
      <c r="L520" s="207"/>
      <c r="M520" s="207"/>
      <c r="N520" s="207"/>
      <c r="O520" s="207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  <c r="DH520" s="39"/>
      <c r="DI520" s="39"/>
      <c r="DJ520" s="39"/>
      <c r="DK520" s="39"/>
      <c r="DL520" s="39"/>
      <c r="DM520" s="39"/>
      <c r="DN520" s="39"/>
      <c r="DO520" s="39"/>
      <c r="DP520" s="39"/>
      <c r="DQ520" s="39"/>
      <c r="DR520" s="39"/>
      <c r="DS520" s="39"/>
      <c r="DT520" s="39"/>
      <c r="DU520" s="39"/>
      <c r="DV520" s="39"/>
      <c r="DW520" s="39"/>
      <c r="DX520" s="39"/>
      <c r="DY520" s="39"/>
      <c r="DZ520" s="39"/>
      <c r="EA520" s="39"/>
      <c r="EB520" s="39"/>
      <c r="EC520" s="39"/>
      <c r="ED520" s="39"/>
      <c r="EE520" s="39"/>
      <c r="EF520" s="39"/>
      <c r="EG520" s="39"/>
      <c r="EH520" s="39"/>
      <c r="EI520" s="39"/>
      <c r="EJ520" s="39"/>
      <c r="EK520" s="39"/>
      <c r="EL520" s="39"/>
      <c r="EM520" s="39"/>
      <c r="EN520" s="39"/>
      <c r="EO520" s="39"/>
      <c r="EP520" s="39"/>
      <c r="EQ520" s="39"/>
      <c r="ER520" s="39"/>
      <c r="ES520" s="39"/>
      <c r="ET520" s="39"/>
      <c r="EU520" s="39"/>
      <c r="EV520" s="39"/>
      <c r="EW520" s="39"/>
      <c r="EX520" s="39"/>
      <c r="EY520" s="39"/>
      <c r="EZ520" s="39"/>
      <c r="FA520" s="39"/>
      <c r="FB520" s="39"/>
      <c r="FC520" s="39"/>
      <c r="FD520" s="39"/>
      <c r="FE520" s="39"/>
      <c r="FF520" s="39"/>
      <c r="FG520" s="39"/>
      <c r="FH520" s="39"/>
      <c r="FI520" s="39"/>
      <c r="FJ520" s="39"/>
      <c r="FK520" s="39"/>
      <c r="FL520" s="39"/>
      <c r="FM520" s="39"/>
      <c r="FN520" s="39"/>
      <c r="FO520" s="39"/>
      <c r="FP520" s="39"/>
      <c r="FQ520" s="39"/>
      <c r="FR520" s="39"/>
      <c r="FS520" s="39"/>
      <c r="FT520" s="39"/>
      <c r="FU520" s="39"/>
      <c r="FV520" s="39"/>
      <c r="FW520" s="39"/>
      <c r="FX520" s="39"/>
      <c r="FY520" s="39"/>
      <c r="FZ520" s="39"/>
      <c r="GA520" s="39"/>
      <c r="GB520" s="39"/>
      <c r="GC520" s="39"/>
      <c r="GD520" s="39"/>
      <c r="GE520" s="39"/>
      <c r="GF520" s="39"/>
      <c r="GG520" s="39"/>
      <c r="GH520" s="39"/>
      <c r="GI520" s="39"/>
      <c r="GJ520" s="39"/>
      <c r="GK520" s="39"/>
      <c r="GL520" s="39"/>
      <c r="GM520" s="39"/>
      <c r="GN520" s="39"/>
      <c r="GO520" s="39"/>
      <c r="GP520" s="39"/>
    </row>
    <row r="521" spans="1:198">
      <c r="A521" s="192"/>
      <c r="B521" s="192"/>
      <c r="C521" s="192"/>
      <c r="D521" s="192"/>
      <c r="E521" s="192"/>
      <c r="F521" s="192"/>
      <c r="G521" s="192"/>
      <c r="H521" s="46"/>
      <c r="I521" s="53"/>
      <c r="J521" s="53"/>
      <c r="K521" s="207"/>
      <c r="L521" s="207"/>
      <c r="M521" s="207"/>
      <c r="N521" s="207"/>
      <c r="O521" s="207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39"/>
      <c r="CT521" s="39"/>
      <c r="CU521" s="39"/>
      <c r="CV521" s="39"/>
      <c r="CW521" s="39"/>
      <c r="CX521" s="39"/>
      <c r="CY521" s="39"/>
      <c r="CZ521" s="39"/>
      <c r="DA521" s="39"/>
      <c r="DB521" s="39"/>
      <c r="DC521" s="39"/>
      <c r="DD521" s="39"/>
      <c r="DE521" s="39"/>
      <c r="DF521" s="39"/>
      <c r="DG521" s="39"/>
      <c r="DH521" s="39"/>
      <c r="DI521" s="39"/>
      <c r="DJ521" s="39"/>
      <c r="DK521" s="39"/>
      <c r="DL521" s="39"/>
      <c r="DM521" s="39"/>
      <c r="DN521" s="39"/>
      <c r="DO521" s="39"/>
      <c r="DP521" s="39"/>
      <c r="DQ521" s="39"/>
      <c r="DR521" s="39"/>
      <c r="DS521" s="39"/>
      <c r="DT521" s="39"/>
      <c r="DU521" s="39"/>
      <c r="DV521" s="39"/>
      <c r="DW521" s="39"/>
      <c r="DX521" s="39"/>
      <c r="DY521" s="39"/>
      <c r="DZ521" s="39"/>
      <c r="EA521" s="39"/>
      <c r="EB521" s="39"/>
      <c r="EC521" s="39"/>
      <c r="ED521" s="39"/>
      <c r="EE521" s="39"/>
      <c r="EF521" s="39"/>
      <c r="EG521" s="39"/>
      <c r="EH521" s="39"/>
      <c r="EI521" s="39"/>
      <c r="EJ521" s="39"/>
      <c r="EK521" s="39"/>
      <c r="EL521" s="39"/>
      <c r="EM521" s="39"/>
      <c r="EN521" s="39"/>
      <c r="EO521" s="39"/>
      <c r="EP521" s="39"/>
      <c r="EQ521" s="39"/>
      <c r="ER521" s="39"/>
      <c r="ES521" s="39"/>
      <c r="ET521" s="39"/>
      <c r="EU521" s="39"/>
      <c r="EV521" s="39"/>
      <c r="EW521" s="39"/>
      <c r="EX521" s="39"/>
      <c r="EY521" s="39"/>
      <c r="EZ521" s="39"/>
      <c r="FA521" s="39"/>
      <c r="FB521" s="39"/>
      <c r="FC521" s="39"/>
      <c r="FD521" s="39"/>
      <c r="FE521" s="39"/>
      <c r="FF521" s="39"/>
      <c r="FG521" s="39"/>
      <c r="FH521" s="39"/>
      <c r="FI521" s="39"/>
      <c r="FJ521" s="39"/>
      <c r="FK521" s="39"/>
      <c r="FL521" s="39"/>
      <c r="FM521" s="39"/>
      <c r="FN521" s="39"/>
      <c r="FO521" s="39"/>
      <c r="FP521" s="39"/>
      <c r="FQ521" s="39"/>
      <c r="FR521" s="39"/>
      <c r="FS521" s="39"/>
      <c r="FT521" s="39"/>
      <c r="FU521" s="39"/>
      <c r="FV521" s="39"/>
      <c r="FW521" s="39"/>
      <c r="FX521" s="39"/>
      <c r="FY521" s="39"/>
      <c r="FZ521" s="39"/>
      <c r="GA521" s="39"/>
      <c r="GB521" s="39"/>
      <c r="GC521" s="39"/>
      <c r="GD521" s="39"/>
      <c r="GE521" s="39"/>
      <c r="GF521" s="39"/>
      <c r="GG521" s="39"/>
      <c r="GH521" s="39"/>
      <c r="GI521" s="39"/>
      <c r="GJ521" s="39"/>
      <c r="GK521" s="39"/>
      <c r="GL521" s="39"/>
      <c r="GM521" s="39"/>
      <c r="GN521" s="39"/>
      <c r="GO521" s="39"/>
      <c r="GP521" s="39"/>
    </row>
    <row r="522" spans="1:198">
      <c r="A522" s="192"/>
      <c r="B522" s="192"/>
      <c r="C522" s="192"/>
      <c r="D522" s="192"/>
      <c r="E522" s="192"/>
      <c r="F522" s="192"/>
      <c r="G522" s="192"/>
      <c r="H522" s="46"/>
      <c r="I522" s="53"/>
      <c r="J522" s="53"/>
      <c r="K522" s="207"/>
      <c r="L522" s="207"/>
      <c r="M522" s="207"/>
      <c r="N522" s="207"/>
      <c r="O522" s="207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39"/>
      <c r="CT522" s="39"/>
      <c r="CU522" s="39"/>
      <c r="CV522" s="39"/>
      <c r="CW522" s="39"/>
      <c r="CX522" s="39"/>
      <c r="CY522" s="39"/>
      <c r="CZ522" s="39"/>
      <c r="DA522" s="39"/>
      <c r="DB522" s="39"/>
      <c r="DC522" s="39"/>
      <c r="DD522" s="39"/>
      <c r="DE522" s="39"/>
      <c r="DF522" s="39"/>
      <c r="DG522" s="39"/>
      <c r="DH522" s="39"/>
      <c r="DI522" s="39"/>
      <c r="DJ522" s="39"/>
      <c r="DK522" s="39"/>
      <c r="DL522" s="39"/>
      <c r="DM522" s="39"/>
      <c r="DN522" s="39"/>
      <c r="DO522" s="39"/>
      <c r="DP522" s="39"/>
      <c r="DQ522" s="39"/>
      <c r="DR522" s="39"/>
      <c r="DS522" s="39"/>
      <c r="DT522" s="39"/>
      <c r="DU522" s="39"/>
      <c r="DV522" s="39"/>
      <c r="DW522" s="39"/>
      <c r="DX522" s="39"/>
      <c r="DY522" s="39"/>
      <c r="DZ522" s="39"/>
      <c r="EA522" s="39"/>
      <c r="EB522" s="39"/>
      <c r="EC522" s="39"/>
      <c r="ED522" s="39"/>
      <c r="EE522" s="39"/>
      <c r="EF522" s="39"/>
      <c r="EG522" s="39"/>
      <c r="EH522" s="39"/>
      <c r="EI522" s="39"/>
      <c r="EJ522" s="39"/>
      <c r="EK522" s="39"/>
      <c r="EL522" s="39"/>
      <c r="EM522" s="39"/>
      <c r="EN522" s="39"/>
      <c r="EO522" s="39"/>
      <c r="EP522" s="39"/>
      <c r="EQ522" s="39"/>
      <c r="ER522" s="39"/>
      <c r="ES522" s="39"/>
      <c r="ET522" s="39"/>
      <c r="EU522" s="39"/>
      <c r="EV522" s="39"/>
      <c r="EW522" s="39"/>
      <c r="EX522" s="39"/>
      <c r="EY522" s="39"/>
      <c r="EZ522" s="39"/>
      <c r="FA522" s="39"/>
      <c r="FB522" s="39"/>
      <c r="FC522" s="39"/>
      <c r="FD522" s="39"/>
      <c r="FE522" s="39"/>
      <c r="FF522" s="39"/>
      <c r="FG522" s="39"/>
      <c r="FH522" s="39"/>
      <c r="FI522" s="39"/>
      <c r="FJ522" s="39"/>
      <c r="FK522" s="39"/>
      <c r="FL522" s="39"/>
      <c r="FM522" s="39"/>
      <c r="FN522" s="39"/>
      <c r="FO522" s="39"/>
      <c r="FP522" s="39"/>
      <c r="FQ522" s="39"/>
      <c r="FR522" s="39"/>
      <c r="FS522" s="39"/>
      <c r="FT522" s="39"/>
      <c r="FU522" s="39"/>
      <c r="FV522" s="39"/>
      <c r="FW522" s="39"/>
      <c r="FX522" s="39"/>
      <c r="FY522" s="39"/>
      <c r="FZ522" s="39"/>
      <c r="GA522" s="39"/>
      <c r="GB522" s="39"/>
      <c r="GC522" s="39"/>
      <c r="GD522" s="39"/>
      <c r="GE522" s="39"/>
      <c r="GF522" s="39"/>
      <c r="GG522" s="39"/>
      <c r="GH522" s="39"/>
      <c r="GI522" s="39"/>
      <c r="GJ522" s="39"/>
      <c r="GK522" s="39"/>
      <c r="GL522" s="39"/>
      <c r="GM522" s="39"/>
      <c r="GN522" s="39"/>
      <c r="GO522" s="39"/>
      <c r="GP522" s="39"/>
    </row>
    <row r="523" spans="1:198">
      <c r="A523" s="192"/>
      <c r="B523" s="192"/>
      <c r="C523" s="192"/>
      <c r="D523" s="192"/>
      <c r="E523" s="192"/>
      <c r="F523" s="192"/>
      <c r="G523" s="192"/>
      <c r="H523" s="46"/>
      <c r="I523" s="53"/>
      <c r="J523" s="53"/>
      <c r="K523" s="207"/>
      <c r="L523" s="207"/>
      <c r="M523" s="207"/>
      <c r="N523" s="207"/>
      <c r="O523" s="207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  <c r="CP523" s="39"/>
      <c r="CQ523" s="39"/>
      <c r="CR523" s="39"/>
      <c r="CS523" s="39"/>
      <c r="CT523" s="39"/>
      <c r="CU523" s="39"/>
      <c r="CV523" s="39"/>
      <c r="CW523" s="39"/>
      <c r="CX523" s="39"/>
      <c r="CY523" s="39"/>
      <c r="CZ523" s="39"/>
      <c r="DA523" s="39"/>
      <c r="DB523" s="39"/>
      <c r="DC523" s="39"/>
      <c r="DD523" s="39"/>
      <c r="DE523" s="39"/>
      <c r="DF523" s="39"/>
      <c r="DG523" s="39"/>
      <c r="DH523" s="39"/>
      <c r="DI523" s="39"/>
      <c r="DJ523" s="39"/>
      <c r="DK523" s="39"/>
      <c r="DL523" s="39"/>
      <c r="DM523" s="39"/>
      <c r="DN523" s="39"/>
      <c r="DO523" s="39"/>
      <c r="DP523" s="39"/>
      <c r="DQ523" s="39"/>
      <c r="DR523" s="39"/>
      <c r="DS523" s="39"/>
      <c r="DT523" s="39"/>
      <c r="DU523" s="39"/>
      <c r="DV523" s="39"/>
      <c r="DW523" s="39"/>
      <c r="DX523" s="39"/>
      <c r="DY523" s="39"/>
      <c r="DZ523" s="39"/>
      <c r="EA523" s="39"/>
      <c r="EB523" s="39"/>
      <c r="EC523" s="39"/>
      <c r="ED523" s="39"/>
      <c r="EE523" s="39"/>
      <c r="EF523" s="39"/>
      <c r="EG523" s="39"/>
      <c r="EH523" s="39"/>
      <c r="EI523" s="39"/>
      <c r="EJ523" s="39"/>
      <c r="EK523" s="39"/>
      <c r="EL523" s="39"/>
      <c r="EM523" s="39"/>
      <c r="EN523" s="39"/>
      <c r="EO523" s="39"/>
      <c r="EP523" s="39"/>
      <c r="EQ523" s="39"/>
      <c r="ER523" s="39"/>
      <c r="ES523" s="39"/>
      <c r="ET523" s="39"/>
      <c r="EU523" s="39"/>
      <c r="EV523" s="39"/>
      <c r="EW523" s="39"/>
      <c r="EX523" s="39"/>
      <c r="EY523" s="39"/>
      <c r="EZ523" s="39"/>
      <c r="FA523" s="39"/>
      <c r="FB523" s="39"/>
      <c r="FC523" s="39"/>
      <c r="FD523" s="39"/>
      <c r="FE523" s="39"/>
      <c r="FF523" s="39"/>
      <c r="FG523" s="39"/>
      <c r="FH523" s="39"/>
      <c r="FI523" s="39"/>
      <c r="FJ523" s="39"/>
      <c r="FK523" s="39"/>
      <c r="FL523" s="39"/>
      <c r="FM523" s="39"/>
      <c r="FN523" s="39"/>
      <c r="FO523" s="39"/>
      <c r="FP523" s="39"/>
      <c r="FQ523" s="39"/>
      <c r="FR523" s="39"/>
      <c r="FS523" s="39"/>
      <c r="FT523" s="39"/>
      <c r="FU523" s="39"/>
      <c r="FV523" s="39"/>
      <c r="FW523" s="39"/>
      <c r="FX523" s="39"/>
      <c r="FY523" s="39"/>
      <c r="FZ523" s="39"/>
      <c r="GA523" s="39"/>
      <c r="GB523" s="39"/>
      <c r="GC523" s="39"/>
      <c r="GD523" s="39"/>
      <c r="GE523" s="39"/>
      <c r="GF523" s="39"/>
      <c r="GG523" s="39"/>
      <c r="GH523" s="39"/>
      <c r="GI523" s="39"/>
      <c r="GJ523" s="39"/>
      <c r="GK523" s="39"/>
      <c r="GL523" s="39"/>
      <c r="GM523" s="39"/>
      <c r="GN523" s="39"/>
      <c r="GO523" s="39"/>
      <c r="GP523" s="39"/>
    </row>
    <row r="524" spans="1:198">
      <c r="A524" s="192"/>
      <c r="B524" s="192"/>
      <c r="C524" s="192"/>
      <c r="D524" s="192"/>
      <c r="E524" s="192"/>
      <c r="F524" s="192"/>
      <c r="G524" s="192"/>
      <c r="H524" s="46"/>
      <c r="I524" s="53"/>
      <c r="J524" s="53"/>
      <c r="K524" s="207"/>
      <c r="L524" s="207"/>
      <c r="M524" s="207"/>
      <c r="N524" s="207"/>
      <c r="O524" s="207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  <c r="CP524" s="39"/>
      <c r="CQ524" s="39"/>
      <c r="CR524" s="39"/>
      <c r="CS524" s="39"/>
      <c r="CT524" s="39"/>
      <c r="CU524" s="39"/>
      <c r="CV524" s="39"/>
      <c r="CW524" s="39"/>
      <c r="CX524" s="39"/>
      <c r="CY524" s="39"/>
      <c r="CZ524" s="39"/>
      <c r="DA524" s="39"/>
      <c r="DB524" s="39"/>
      <c r="DC524" s="39"/>
      <c r="DD524" s="39"/>
      <c r="DE524" s="39"/>
      <c r="DF524" s="39"/>
      <c r="DG524" s="39"/>
      <c r="DH524" s="39"/>
      <c r="DI524" s="39"/>
      <c r="DJ524" s="39"/>
      <c r="DK524" s="39"/>
      <c r="DL524" s="39"/>
      <c r="DM524" s="39"/>
      <c r="DN524" s="39"/>
      <c r="DO524" s="39"/>
      <c r="DP524" s="39"/>
      <c r="DQ524" s="39"/>
      <c r="DR524" s="39"/>
      <c r="DS524" s="39"/>
      <c r="DT524" s="39"/>
      <c r="DU524" s="39"/>
      <c r="DV524" s="39"/>
      <c r="DW524" s="39"/>
      <c r="DX524" s="39"/>
      <c r="DY524" s="39"/>
      <c r="DZ524" s="39"/>
      <c r="EA524" s="39"/>
      <c r="EB524" s="39"/>
      <c r="EC524" s="39"/>
      <c r="ED524" s="39"/>
      <c r="EE524" s="39"/>
      <c r="EF524" s="39"/>
      <c r="EG524" s="39"/>
      <c r="EH524" s="39"/>
      <c r="EI524" s="39"/>
      <c r="EJ524" s="39"/>
      <c r="EK524" s="39"/>
      <c r="EL524" s="39"/>
      <c r="EM524" s="39"/>
      <c r="EN524" s="39"/>
      <c r="EO524" s="39"/>
      <c r="EP524" s="39"/>
      <c r="EQ524" s="39"/>
      <c r="ER524" s="39"/>
      <c r="ES524" s="39"/>
      <c r="ET524" s="39"/>
      <c r="EU524" s="39"/>
      <c r="EV524" s="39"/>
      <c r="EW524" s="39"/>
      <c r="EX524" s="39"/>
      <c r="EY524" s="39"/>
      <c r="EZ524" s="39"/>
      <c r="FA524" s="39"/>
      <c r="FB524" s="39"/>
      <c r="FC524" s="39"/>
      <c r="FD524" s="39"/>
      <c r="FE524" s="39"/>
      <c r="FF524" s="39"/>
      <c r="FG524" s="39"/>
      <c r="FH524" s="39"/>
      <c r="FI524" s="39"/>
      <c r="FJ524" s="39"/>
      <c r="FK524" s="39"/>
      <c r="FL524" s="39"/>
      <c r="FM524" s="39"/>
      <c r="FN524" s="39"/>
      <c r="FO524" s="39"/>
      <c r="FP524" s="39"/>
      <c r="FQ524" s="39"/>
      <c r="FR524" s="39"/>
      <c r="FS524" s="39"/>
      <c r="FT524" s="39"/>
      <c r="FU524" s="39"/>
      <c r="FV524" s="39"/>
      <c r="FW524" s="39"/>
      <c r="FX524" s="39"/>
      <c r="FY524" s="39"/>
      <c r="FZ524" s="39"/>
      <c r="GA524" s="39"/>
      <c r="GB524" s="39"/>
      <c r="GC524" s="39"/>
      <c r="GD524" s="39"/>
      <c r="GE524" s="39"/>
      <c r="GF524" s="39"/>
      <c r="GG524" s="39"/>
      <c r="GH524" s="39"/>
      <c r="GI524" s="39"/>
      <c r="GJ524" s="39"/>
      <c r="GK524" s="39"/>
      <c r="GL524" s="39"/>
      <c r="GM524" s="39"/>
      <c r="GN524" s="39"/>
      <c r="GO524" s="39"/>
      <c r="GP524" s="39"/>
    </row>
    <row r="525" spans="1:198">
      <c r="A525" s="192"/>
      <c r="B525" s="192"/>
      <c r="C525" s="192"/>
      <c r="D525" s="192"/>
      <c r="E525" s="192"/>
      <c r="F525" s="192"/>
      <c r="G525" s="192"/>
      <c r="H525" s="46"/>
      <c r="I525" s="53"/>
      <c r="J525" s="53"/>
      <c r="K525" s="207"/>
      <c r="L525" s="207"/>
      <c r="M525" s="207"/>
      <c r="N525" s="207"/>
      <c r="O525" s="207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  <c r="CP525" s="39"/>
      <c r="CQ525" s="39"/>
      <c r="CR525" s="39"/>
      <c r="CS525" s="39"/>
      <c r="CT525" s="39"/>
      <c r="CU525" s="39"/>
      <c r="CV525" s="39"/>
      <c r="CW525" s="39"/>
      <c r="CX525" s="39"/>
      <c r="CY525" s="39"/>
      <c r="CZ525" s="39"/>
      <c r="DA525" s="39"/>
      <c r="DB525" s="39"/>
      <c r="DC525" s="39"/>
      <c r="DD525" s="39"/>
      <c r="DE525" s="39"/>
      <c r="DF525" s="39"/>
      <c r="DG525" s="39"/>
      <c r="DH525" s="39"/>
      <c r="DI525" s="39"/>
      <c r="DJ525" s="39"/>
      <c r="DK525" s="39"/>
      <c r="DL525" s="39"/>
      <c r="DM525" s="39"/>
      <c r="DN525" s="39"/>
      <c r="DO525" s="39"/>
      <c r="DP525" s="39"/>
      <c r="DQ525" s="39"/>
      <c r="DR525" s="39"/>
      <c r="DS525" s="39"/>
      <c r="DT525" s="39"/>
      <c r="DU525" s="39"/>
      <c r="DV525" s="39"/>
      <c r="DW525" s="39"/>
      <c r="DX525" s="39"/>
      <c r="DY525" s="39"/>
      <c r="DZ525" s="39"/>
      <c r="EA525" s="39"/>
      <c r="EB525" s="39"/>
      <c r="EC525" s="39"/>
      <c r="ED525" s="39"/>
      <c r="EE525" s="39"/>
      <c r="EF525" s="39"/>
      <c r="EG525" s="39"/>
      <c r="EH525" s="39"/>
      <c r="EI525" s="39"/>
      <c r="EJ525" s="39"/>
      <c r="EK525" s="39"/>
      <c r="EL525" s="39"/>
      <c r="EM525" s="39"/>
      <c r="EN525" s="39"/>
      <c r="EO525" s="39"/>
      <c r="EP525" s="39"/>
      <c r="EQ525" s="39"/>
      <c r="ER525" s="39"/>
      <c r="ES525" s="39"/>
      <c r="ET525" s="39"/>
      <c r="EU525" s="39"/>
      <c r="EV525" s="39"/>
      <c r="EW525" s="39"/>
      <c r="EX525" s="39"/>
      <c r="EY525" s="39"/>
      <c r="EZ525" s="39"/>
      <c r="FA525" s="39"/>
      <c r="FB525" s="39"/>
      <c r="FC525" s="39"/>
      <c r="FD525" s="39"/>
      <c r="FE525" s="39"/>
      <c r="FF525" s="39"/>
      <c r="FG525" s="39"/>
      <c r="FH525" s="39"/>
      <c r="FI525" s="39"/>
      <c r="FJ525" s="39"/>
      <c r="FK525" s="39"/>
      <c r="FL525" s="39"/>
      <c r="FM525" s="39"/>
      <c r="FN525" s="39"/>
      <c r="FO525" s="39"/>
      <c r="FP525" s="39"/>
      <c r="FQ525" s="39"/>
      <c r="FR525" s="39"/>
      <c r="FS525" s="39"/>
      <c r="FT525" s="39"/>
      <c r="FU525" s="39"/>
      <c r="FV525" s="39"/>
      <c r="FW525" s="39"/>
      <c r="FX525" s="39"/>
      <c r="FY525" s="39"/>
      <c r="FZ525" s="39"/>
      <c r="GA525" s="39"/>
      <c r="GB525" s="39"/>
      <c r="GC525" s="39"/>
      <c r="GD525" s="39"/>
      <c r="GE525" s="39"/>
      <c r="GF525" s="39"/>
      <c r="GG525" s="39"/>
      <c r="GH525" s="39"/>
      <c r="GI525" s="39"/>
      <c r="GJ525" s="39"/>
      <c r="GK525" s="39"/>
      <c r="GL525" s="39"/>
      <c r="GM525" s="39"/>
      <c r="GN525" s="39"/>
      <c r="GO525" s="39"/>
      <c r="GP525" s="39"/>
    </row>
    <row r="526" spans="1:198">
      <c r="A526" s="192"/>
      <c r="B526" s="192"/>
      <c r="C526" s="192"/>
      <c r="D526" s="192"/>
      <c r="E526" s="192"/>
      <c r="F526" s="192"/>
      <c r="G526" s="192"/>
      <c r="H526" s="46"/>
      <c r="I526" s="53"/>
      <c r="J526" s="53"/>
      <c r="K526" s="207"/>
      <c r="L526" s="207"/>
      <c r="M526" s="207"/>
      <c r="N526" s="207"/>
      <c r="O526" s="207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39"/>
      <c r="CT526" s="39"/>
      <c r="CU526" s="39"/>
      <c r="CV526" s="39"/>
      <c r="CW526" s="39"/>
      <c r="CX526" s="39"/>
      <c r="CY526" s="39"/>
      <c r="CZ526" s="39"/>
      <c r="DA526" s="39"/>
      <c r="DB526" s="39"/>
      <c r="DC526" s="39"/>
      <c r="DD526" s="39"/>
      <c r="DE526" s="39"/>
      <c r="DF526" s="39"/>
      <c r="DG526" s="39"/>
      <c r="DH526" s="39"/>
      <c r="DI526" s="39"/>
      <c r="DJ526" s="39"/>
      <c r="DK526" s="39"/>
      <c r="DL526" s="39"/>
      <c r="DM526" s="39"/>
      <c r="DN526" s="39"/>
      <c r="DO526" s="39"/>
      <c r="DP526" s="39"/>
      <c r="DQ526" s="39"/>
      <c r="DR526" s="39"/>
      <c r="DS526" s="39"/>
      <c r="DT526" s="39"/>
      <c r="DU526" s="39"/>
      <c r="DV526" s="39"/>
      <c r="DW526" s="39"/>
      <c r="DX526" s="39"/>
      <c r="DY526" s="39"/>
      <c r="DZ526" s="39"/>
      <c r="EA526" s="39"/>
      <c r="EB526" s="39"/>
      <c r="EC526" s="39"/>
      <c r="ED526" s="39"/>
      <c r="EE526" s="39"/>
      <c r="EF526" s="39"/>
      <c r="EG526" s="39"/>
      <c r="EH526" s="39"/>
      <c r="EI526" s="39"/>
      <c r="EJ526" s="39"/>
      <c r="EK526" s="39"/>
      <c r="EL526" s="39"/>
      <c r="EM526" s="39"/>
      <c r="EN526" s="39"/>
      <c r="EO526" s="39"/>
      <c r="EP526" s="39"/>
      <c r="EQ526" s="39"/>
      <c r="ER526" s="39"/>
      <c r="ES526" s="39"/>
      <c r="ET526" s="39"/>
      <c r="EU526" s="39"/>
      <c r="EV526" s="39"/>
      <c r="EW526" s="39"/>
      <c r="EX526" s="39"/>
      <c r="EY526" s="39"/>
      <c r="EZ526" s="39"/>
      <c r="FA526" s="39"/>
      <c r="FB526" s="39"/>
      <c r="FC526" s="39"/>
      <c r="FD526" s="39"/>
      <c r="FE526" s="39"/>
      <c r="FF526" s="39"/>
      <c r="FG526" s="39"/>
      <c r="FH526" s="39"/>
      <c r="FI526" s="39"/>
      <c r="FJ526" s="39"/>
      <c r="FK526" s="39"/>
      <c r="FL526" s="39"/>
      <c r="FM526" s="39"/>
      <c r="FN526" s="39"/>
      <c r="FO526" s="39"/>
      <c r="FP526" s="39"/>
      <c r="FQ526" s="39"/>
      <c r="FR526" s="39"/>
      <c r="FS526" s="39"/>
      <c r="FT526" s="39"/>
      <c r="FU526" s="39"/>
      <c r="FV526" s="39"/>
      <c r="FW526" s="39"/>
      <c r="FX526" s="39"/>
      <c r="FY526" s="39"/>
      <c r="FZ526" s="39"/>
      <c r="GA526" s="39"/>
      <c r="GB526" s="39"/>
      <c r="GC526" s="39"/>
      <c r="GD526" s="39"/>
      <c r="GE526" s="39"/>
      <c r="GF526" s="39"/>
      <c r="GG526" s="39"/>
      <c r="GH526" s="39"/>
      <c r="GI526" s="39"/>
      <c r="GJ526" s="39"/>
      <c r="GK526" s="39"/>
      <c r="GL526" s="39"/>
      <c r="GM526" s="39"/>
      <c r="GN526" s="39"/>
      <c r="GO526" s="39"/>
      <c r="GP526" s="39"/>
    </row>
    <row r="527" spans="1:198">
      <c r="A527" s="192"/>
      <c r="B527" s="192"/>
      <c r="C527" s="192"/>
      <c r="D527" s="192"/>
      <c r="E527" s="192"/>
      <c r="F527" s="192"/>
      <c r="G527" s="192"/>
      <c r="H527" s="46"/>
      <c r="I527" s="53"/>
      <c r="J527" s="53"/>
      <c r="K527" s="207"/>
      <c r="L527" s="207"/>
      <c r="M527" s="207"/>
      <c r="N527" s="207"/>
      <c r="O527" s="207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39"/>
      <c r="CT527" s="39"/>
      <c r="CU527" s="39"/>
      <c r="CV527" s="39"/>
      <c r="CW527" s="39"/>
      <c r="CX527" s="39"/>
      <c r="CY527" s="39"/>
      <c r="CZ527" s="39"/>
      <c r="DA527" s="39"/>
      <c r="DB527" s="39"/>
      <c r="DC527" s="39"/>
      <c r="DD527" s="39"/>
      <c r="DE527" s="39"/>
      <c r="DF527" s="39"/>
      <c r="DG527" s="39"/>
      <c r="DH527" s="39"/>
      <c r="DI527" s="39"/>
      <c r="DJ527" s="39"/>
      <c r="DK527" s="39"/>
      <c r="DL527" s="39"/>
      <c r="DM527" s="39"/>
      <c r="DN527" s="39"/>
      <c r="DO527" s="39"/>
      <c r="DP527" s="39"/>
      <c r="DQ527" s="39"/>
      <c r="DR527" s="39"/>
      <c r="DS527" s="39"/>
      <c r="DT527" s="39"/>
      <c r="DU527" s="39"/>
      <c r="DV527" s="39"/>
      <c r="DW527" s="39"/>
      <c r="DX527" s="39"/>
      <c r="DY527" s="39"/>
      <c r="DZ527" s="39"/>
      <c r="EA527" s="39"/>
      <c r="EB527" s="39"/>
      <c r="EC527" s="39"/>
      <c r="ED527" s="39"/>
      <c r="EE527" s="39"/>
      <c r="EF527" s="39"/>
      <c r="EG527" s="39"/>
      <c r="EH527" s="39"/>
      <c r="EI527" s="39"/>
      <c r="EJ527" s="39"/>
      <c r="EK527" s="39"/>
      <c r="EL527" s="39"/>
      <c r="EM527" s="39"/>
      <c r="EN527" s="39"/>
      <c r="EO527" s="39"/>
      <c r="EP527" s="39"/>
      <c r="EQ527" s="39"/>
      <c r="ER527" s="39"/>
      <c r="ES527" s="39"/>
      <c r="ET527" s="39"/>
      <c r="EU527" s="39"/>
      <c r="EV527" s="39"/>
      <c r="EW527" s="39"/>
      <c r="EX527" s="39"/>
      <c r="EY527" s="39"/>
      <c r="EZ527" s="39"/>
      <c r="FA527" s="39"/>
      <c r="FB527" s="39"/>
      <c r="FC527" s="39"/>
      <c r="FD527" s="39"/>
      <c r="FE527" s="39"/>
      <c r="FF527" s="39"/>
      <c r="FG527" s="39"/>
      <c r="FH527" s="39"/>
      <c r="FI527" s="39"/>
      <c r="FJ527" s="39"/>
      <c r="FK527" s="39"/>
      <c r="FL527" s="39"/>
      <c r="FM527" s="39"/>
      <c r="FN527" s="39"/>
      <c r="FO527" s="39"/>
      <c r="FP527" s="39"/>
      <c r="FQ527" s="39"/>
      <c r="FR527" s="39"/>
      <c r="FS527" s="39"/>
      <c r="FT527" s="39"/>
      <c r="FU527" s="39"/>
      <c r="FV527" s="39"/>
      <c r="FW527" s="39"/>
      <c r="FX527" s="39"/>
      <c r="FY527" s="39"/>
      <c r="FZ527" s="39"/>
      <c r="GA527" s="39"/>
      <c r="GB527" s="39"/>
      <c r="GC527" s="39"/>
      <c r="GD527" s="39"/>
      <c r="GE527" s="39"/>
      <c r="GF527" s="39"/>
      <c r="GG527" s="39"/>
      <c r="GH527" s="39"/>
      <c r="GI527" s="39"/>
      <c r="GJ527" s="39"/>
      <c r="GK527" s="39"/>
      <c r="GL527" s="39"/>
      <c r="GM527" s="39"/>
      <c r="GN527" s="39"/>
      <c r="GO527" s="39"/>
      <c r="GP527" s="39"/>
    </row>
    <row r="528" spans="1:198">
      <c r="A528" s="192"/>
      <c r="B528" s="192"/>
      <c r="C528" s="192"/>
      <c r="D528" s="192"/>
      <c r="E528" s="192"/>
      <c r="F528" s="192"/>
      <c r="G528" s="192"/>
      <c r="H528" s="46"/>
      <c r="I528" s="53"/>
      <c r="J528" s="53"/>
      <c r="K528" s="207"/>
      <c r="L528" s="207"/>
      <c r="M528" s="207"/>
      <c r="N528" s="207"/>
      <c r="O528" s="207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  <c r="CP528" s="39"/>
      <c r="CQ528" s="39"/>
      <c r="CR528" s="39"/>
      <c r="CS528" s="39"/>
      <c r="CT528" s="39"/>
      <c r="CU528" s="39"/>
      <c r="CV528" s="39"/>
      <c r="CW528" s="39"/>
      <c r="CX528" s="39"/>
      <c r="CY528" s="39"/>
      <c r="CZ528" s="39"/>
      <c r="DA528" s="39"/>
      <c r="DB528" s="39"/>
      <c r="DC528" s="39"/>
      <c r="DD528" s="39"/>
      <c r="DE528" s="39"/>
      <c r="DF528" s="39"/>
      <c r="DG528" s="39"/>
      <c r="DH528" s="39"/>
      <c r="DI528" s="39"/>
      <c r="DJ528" s="39"/>
      <c r="DK528" s="39"/>
      <c r="DL528" s="39"/>
      <c r="DM528" s="39"/>
      <c r="DN528" s="39"/>
      <c r="DO528" s="39"/>
      <c r="DP528" s="39"/>
      <c r="DQ528" s="39"/>
      <c r="DR528" s="39"/>
      <c r="DS528" s="39"/>
      <c r="DT528" s="39"/>
      <c r="DU528" s="39"/>
      <c r="DV528" s="39"/>
      <c r="DW528" s="39"/>
      <c r="DX528" s="39"/>
      <c r="DY528" s="39"/>
      <c r="DZ528" s="39"/>
      <c r="EA528" s="39"/>
      <c r="EB528" s="39"/>
      <c r="EC528" s="39"/>
      <c r="ED528" s="39"/>
      <c r="EE528" s="39"/>
      <c r="EF528" s="39"/>
      <c r="EG528" s="39"/>
      <c r="EH528" s="39"/>
      <c r="EI528" s="39"/>
      <c r="EJ528" s="39"/>
      <c r="EK528" s="39"/>
      <c r="EL528" s="39"/>
      <c r="EM528" s="39"/>
      <c r="EN528" s="39"/>
      <c r="EO528" s="39"/>
      <c r="EP528" s="39"/>
      <c r="EQ528" s="39"/>
      <c r="ER528" s="39"/>
      <c r="ES528" s="39"/>
      <c r="ET528" s="39"/>
      <c r="EU528" s="39"/>
      <c r="EV528" s="39"/>
      <c r="EW528" s="39"/>
      <c r="EX528" s="39"/>
      <c r="EY528" s="39"/>
      <c r="EZ528" s="39"/>
      <c r="FA528" s="39"/>
      <c r="FB528" s="39"/>
      <c r="FC528" s="39"/>
      <c r="FD528" s="39"/>
      <c r="FE528" s="39"/>
      <c r="FF528" s="39"/>
      <c r="FG528" s="39"/>
      <c r="FH528" s="39"/>
      <c r="FI528" s="39"/>
      <c r="FJ528" s="39"/>
      <c r="FK528" s="39"/>
      <c r="FL528" s="39"/>
      <c r="FM528" s="39"/>
      <c r="FN528" s="39"/>
      <c r="FO528" s="39"/>
      <c r="FP528" s="39"/>
      <c r="FQ528" s="39"/>
      <c r="FR528" s="39"/>
      <c r="FS528" s="39"/>
      <c r="FT528" s="39"/>
      <c r="FU528" s="39"/>
      <c r="FV528" s="39"/>
      <c r="FW528" s="39"/>
      <c r="FX528" s="39"/>
      <c r="FY528" s="39"/>
      <c r="FZ528" s="39"/>
      <c r="GA528" s="39"/>
      <c r="GB528" s="39"/>
      <c r="GC528" s="39"/>
      <c r="GD528" s="39"/>
      <c r="GE528" s="39"/>
      <c r="GF528" s="39"/>
      <c r="GG528" s="39"/>
      <c r="GH528" s="39"/>
      <c r="GI528" s="39"/>
      <c r="GJ528" s="39"/>
      <c r="GK528" s="39"/>
      <c r="GL528" s="39"/>
      <c r="GM528" s="39"/>
      <c r="GN528" s="39"/>
      <c r="GO528" s="39"/>
      <c r="GP528" s="39"/>
    </row>
    <row r="529" spans="1:198">
      <c r="A529" s="192"/>
      <c r="B529" s="192"/>
      <c r="C529" s="192"/>
      <c r="D529" s="192"/>
      <c r="E529" s="192"/>
      <c r="F529" s="192"/>
      <c r="G529" s="192"/>
      <c r="H529" s="46"/>
      <c r="I529" s="53"/>
      <c r="J529" s="53"/>
      <c r="K529" s="207"/>
      <c r="L529" s="207"/>
      <c r="M529" s="207"/>
      <c r="N529" s="207"/>
      <c r="O529" s="207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39"/>
      <c r="CT529" s="39"/>
      <c r="CU529" s="39"/>
      <c r="CV529" s="39"/>
      <c r="CW529" s="39"/>
      <c r="CX529" s="39"/>
      <c r="CY529" s="39"/>
      <c r="CZ529" s="39"/>
      <c r="DA529" s="39"/>
      <c r="DB529" s="39"/>
      <c r="DC529" s="39"/>
      <c r="DD529" s="39"/>
      <c r="DE529" s="39"/>
      <c r="DF529" s="39"/>
      <c r="DG529" s="39"/>
      <c r="DH529" s="39"/>
      <c r="DI529" s="39"/>
      <c r="DJ529" s="39"/>
      <c r="DK529" s="39"/>
      <c r="DL529" s="39"/>
      <c r="DM529" s="39"/>
      <c r="DN529" s="39"/>
      <c r="DO529" s="39"/>
      <c r="DP529" s="39"/>
      <c r="DQ529" s="39"/>
      <c r="DR529" s="39"/>
      <c r="DS529" s="39"/>
      <c r="DT529" s="39"/>
      <c r="DU529" s="39"/>
      <c r="DV529" s="39"/>
      <c r="DW529" s="39"/>
      <c r="DX529" s="39"/>
      <c r="DY529" s="39"/>
      <c r="DZ529" s="39"/>
      <c r="EA529" s="39"/>
      <c r="EB529" s="39"/>
      <c r="EC529" s="39"/>
      <c r="ED529" s="39"/>
      <c r="EE529" s="39"/>
      <c r="EF529" s="39"/>
      <c r="EG529" s="39"/>
      <c r="EH529" s="39"/>
      <c r="EI529" s="39"/>
      <c r="EJ529" s="39"/>
      <c r="EK529" s="39"/>
      <c r="EL529" s="39"/>
      <c r="EM529" s="39"/>
      <c r="EN529" s="39"/>
      <c r="EO529" s="39"/>
      <c r="EP529" s="39"/>
      <c r="EQ529" s="39"/>
      <c r="ER529" s="39"/>
      <c r="ES529" s="39"/>
      <c r="ET529" s="39"/>
      <c r="EU529" s="39"/>
      <c r="EV529" s="39"/>
      <c r="EW529" s="39"/>
      <c r="EX529" s="39"/>
      <c r="EY529" s="39"/>
      <c r="EZ529" s="39"/>
      <c r="FA529" s="39"/>
      <c r="FB529" s="39"/>
      <c r="FC529" s="39"/>
      <c r="FD529" s="39"/>
      <c r="FE529" s="39"/>
      <c r="FF529" s="39"/>
      <c r="FG529" s="39"/>
      <c r="FH529" s="39"/>
      <c r="FI529" s="39"/>
      <c r="FJ529" s="39"/>
      <c r="FK529" s="39"/>
      <c r="FL529" s="39"/>
      <c r="FM529" s="39"/>
      <c r="FN529" s="39"/>
      <c r="FO529" s="39"/>
      <c r="FP529" s="39"/>
      <c r="FQ529" s="39"/>
      <c r="FR529" s="39"/>
      <c r="FS529" s="39"/>
      <c r="FT529" s="39"/>
      <c r="FU529" s="39"/>
      <c r="FV529" s="39"/>
      <c r="FW529" s="39"/>
      <c r="FX529" s="39"/>
      <c r="FY529" s="39"/>
      <c r="FZ529" s="39"/>
      <c r="GA529" s="39"/>
      <c r="GB529" s="39"/>
      <c r="GC529" s="39"/>
      <c r="GD529" s="39"/>
      <c r="GE529" s="39"/>
      <c r="GF529" s="39"/>
      <c r="GG529" s="39"/>
      <c r="GH529" s="39"/>
      <c r="GI529" s="39"/>
      <c r="GJ529" s="39"/>
      <c r="GK529" s="39"/>
      <c r="GL529" s="39"/>
      <c r="GM529" s="39"/>
      <c r="GN529" s="39"/>
      <c r="GO529" s="39"/>
      <c r="GP529" s="39"/>
    </row>
    <row r="530" spans="1:198">
      <c r="A530" s="192"/>
      <c r="B530" s="192"/>
      <c r="C530" s="192"/>
      <c r="D530" s="192"/>
      <c r="E530" s="192"/>
      <c r="F530" s="192"/>
      <c r="G530" s="192"/>
      <c r="H530" s="46"/>
      <c r="I530" s="53"/>
      <c r="J530" s="53"/>
      <c r="K530" s="207"/>
      <c r="L530" s="207"/>
      <c r="M530" s="207"/>
      <c r="N530" s="207"/>
      <c r="O530" s="207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39"/>
      <c r="CT530" s="39"/>
      <c r="CU530" s="39"/>
      <c r="CV530" s="39"/>
      <c r="CW530" s="39"/>
      <c r="CX530" s="39"/>
      <c r="CY530" s="39"/>
      <c r="CZ530" s="39"/>
      <c r="DA530" s="39"/>
      <c r="DB530" s="39"/>
      <c r="DC530" s="39"/>
      <c r="DD530" s="39"/>
      <c r="DE530" s="39"/>
      <c r="DF530" s="39"/>
      <c r="DG530" s="39"/>
      <c r="DH530" s="39"/>
      <c r="DI530" s="39"/>
      <c r="DJ530" s="39"/>
      <c r="DK530" s="39"/>
      <c r="DL530" s="39"/>
      <c r="DM530" s="39"/>
      <c r="DN530" s="39"/>
      <c r="DO530" s="39"/>
      <c r="DP530" s="39"/>
      <c r="DQ530" s="39"/>
      <c r="DR530" s="39"/>
      <c r="DS530" s="39"/>
      <c r="DT530" s="39"/>
      <c r="DU530" s="39"/>
      <c r="DV530" s="39"/>
      <c r="DW530" s="39"/>
      <c r="DX530" s="39"/>
      <c r="DY530" s="39"/>
      <c r="DZ530" s="39"/>
      <c r="EA530" s="39"/>
      <c r="EB530" s="39"/>
      <c r="EC530" s="39"/>
      <c r="ED530" s="39"/>
      <c r="EE530" s="39"/>
      <c r="EF530" s="39"/>
      <c r="EG530" s="39"/>
      <c r="EH530" s="39"/>
      <c r="EI530" s="39"/>
      <c r="EJ530" s="39"/>
      <c r="EK530" s="39"/>
      <c r="EL530" s="39"/>
      <c r="EM530" s="39"/>
      <c r="EN530" s="39"/>
      <c r="EO530" s="39"/>
      <c r="EP530" s="39"/>
      <c r="EQ530" s="39"/>
      <c r="ER530" s="39"/>
      <c r="ES530" s="39"/>
      <c r="ET530" s="39"/>
      <c r="EU530" s="39"/>
      <c r="EV530" s="39"/>
      <c r="EW530" s="39"/>
      <c r="EX530" s="39"/>
      <c r="EY530" s="39"/>
      <c r="EZ530" s="39"/>
      <c r="FA530" s="39"/>
      <c r="FB530" s="39"/>
      <c r="FC530" s="39"/>
      <c r="FD530" s="39"/>
      <c r="FE530" s="39"/>
      <c r="FF530" s="39"/>
      <c r="FG530" s="39"/>
      <c r="FH530" s="39"/>
      <c r="FI530" s="39"/>
      <c r="FJ530" s="39"/>
      <c r="FK530" s="39"/>
      <c r="FL530" s="39"/>
      <c r="FM530" s="39"/>
      <c r="FN530" s="39"/>
      <c r="FO530" s="39"/>
      <c r="FP530" s="39"/>
      <c r="FQ530" s="39"/>
      <c r="FR530" s="39"/>
      <c r="FS530" s="39"/>
      <c r="FT530" s="39"/>
      <c r="FU530" s="39"/>
      <c r="FV530" s="39"/>
      <c r="FW530" s="39"/>
      <c r="FX530" s="39"/>
      <c r="FY530" s="39"/>
      <c r="FZ530" s="39"/>
      <c r="GA530" s="39"/>
      <c r="GB530" s="39"/>
      <c r="GC530" s="39"/>
      <c r="GD530" s="39"/>
      <c r="GE530" s="39"/>
      <c r="GF530" s="39"/>
      <c r="GG530" s="39"/>
      <c r="GH530" s="39"/>
      <c r="GI530" s="39"/>
      <c r="GJ530" s="39"/>
      <c r="GK530" s="39"/>
      <c r="GL530" s="39"/>
      <c r="GM530" s="39"/>
      <c r="GN530" s="39"/>
      <c r="GO530" s="39"/>
      <c r="GP530" s="39"/>
    </row>
    <row r="531" spans="1:198">
      <c r="A531" s="192"/>
      <c r="B531" s="192"/>
      <c r="C531" s="192"/>
      <c r="D531" s="192"/>
      <c r="E531" s="192"/>
      <c r="F531" s="192"/>
      <c r="G531" s="192"/>
      <c r="H531" s="46"/>
      <c r="I531" s="53"/>
      <c r="J531" s="53"/>
      <c r="K531" s="207"/>
      <c r="L531" s="207"/>
      <c r="M531" s="207"/>
      <c r="N531" s="207"/>
      <c r="O531" s="207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  <c r="CP531" s="39"/>
      <c r="CQ531" s="39"/>
      <c r="CR531" s="39"/>
      <c r="CS531" s="39"/>
      <c r="CT531" s="39"/>
      <c r="CU531" s="39"/>
      <c r="CV531" s="39"/>
      <c r="CW531" s="39"/>
      <c r="CX531" s="39"/>
      <c r="CY531" s="39"/>
      <c r="CZ531" s="39"/>
      <c r="DA531" s="39"/>
      <c r="DB531" s="39"/>
      <c r="DC531" s="39"/>
      <c r="DD531" s="39"/>
      <c r="DE531" s="39"/>
      <c r="DF531" s="39"/>
      <c r="DG531" s="39"/>
      <c r="DH531" s="39"/>
      <c r="DI531" s="39"/>
      <c r="DJ531" s="39"/>
      <c r="DK531" s="39"/>
      <c r="DL531" s="39"/>
      <c r="DM531" s="39"/>
      <c r="DN531" s="39"/>
      <c r="DO531" s="39"/>
      <c r="DP531" s="39"/>
      <c r="DQ531" s="39"/>
      <c r="DR531" s="39"/>
      <c r="DS531" s="39"/>
      <c r="DT531" s="39"/>
      <c r="DU531" s="39"/>
      <c r="DV531" s="39"/>
      <c r="DW531" s="39"/>
      <c r="DX531" s="39"/>
      <c r="DY531" s="39"/>
      <c r="DZ531" s="39"/>
      <c r="EA531" s="39"/>
      <c r="EB531" s="39"/>
      <c r="EC531" s="39"/>
      <c r="ED531" s="39"/>
      <c r="EE531" s="39"/>
      <c r="EF531" s="39"/>
      <c r="EG531" s="39"/>
      <c r="EH531" s="39"/>
      <c r="EI531" s="39"/>
      <c r="EJ531" s="39"/>
      <c r="EK531" s="39"/>
      <c r="EL531" s="39"/>
      <c r="EM531" s="39"/>
      <c r="EN531" s="39"/>
      <c r="EO531" s="39"/>
      <c r="EP531" s="39"/>
      <c r="EQ531" s="39"/>
      <c r="ER531" s="39"/>
      <c r="ES531" s="39"/>
      <c r="ET531" s="39"/>
      <c r="EU531" s="39"/>
      <c r="EV531" s="39"/>
      <c r="EW531" s="39"/>
      <c r="EX531" s="39"/>
      <c r="EY531" s="39"/>
      <c r="EZ531" s="39"/>
      <c r="FA531" s="39"/>
      <c r="FB531" s="39"/>
      <c r="FC531" s="39"/>
      <c r="FD531" s="39"/>
      <c r="FE531" s="39"/>
      <c r="FF531" s="39"/>
      <c r="FG531" s="39"/>
      <c r="FH531" s="39"/>
      <c r="FI531" s="39"/>
      <c r="FJ531" s="39"/>
      <c r="FK531" s="39"/>
      <c r="FL531" s="39"/>
      <c r="FM531" s="39"/>
      <c r="FN531" s="39"/>
      <c r="FO531" s="39"/>
      <c r="FP531" s="39"/>
      <c r="FQ531" s="39"/>
      <c r="FR531" s="39"/>
      <c r="FS531" s="39"/>
      <c r="FT531" s="39"/>
      <c r="FU531" s="39"/>
      <c r="FV531" s="39"/>
      <c r="FW531" s="39"/>
      <c r="FX531" s="39"/>
      <c r="FY531" s="39"/>
      <c r="FZ531" s="39"/>
      <c r="GA531" s="39"/>
      <c r="GB531" s="39"/>
      <c r="GC531" s="39"/>
      <c r="GD531" s="39"/>
      <c r="GE531" s="39"/>
      <c r="GF531" s="39"/>
      <c r="GG531" s="39"/>
      <c r="GH531" s="39"/>
      <c r="GI531" s="39"/>
      <c r="GJ531" s="39"/>
      <c r="GK531" s="39"/>
      <c r="GL531" s="39"/>
      <c r="GM531" s="39"/>
      <c r="GN531" s="39"/>
      <c r="GO531" s="39"/>
      <c r="GP531" s="39"/>
    </row>
    <row r="532" spans="1:198">
      <c r="A532" s="192"/>
      <c r="B532" s="192"/>
      <c r="C532" s="192"/>
      <c r="D532" s="192"/>
      <c r="E532" s="192"/>
      <c r="F532" s="192"/>
      <c r="G532" s="192"/>
      <c r="H532" s="46"/>
      <c r="I532" s="53"/>
      <c r="J532" s="53"/>
      <c r="K532" s="207"/>
      <c r="L532" s="207"/>
      <c r="M532" s="207"/>
      <c r="N532" s="207"/>
      <c r="O532" s="207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  <c r="CU532" s="39"/>
      <c r="CV532" s="39"/>
      <c r="CW532" s="39"/>
      <c r="CX532" s="39"/>
      <c r="CY532" s="39"/>
      <c r="CZ532" s="39"/>
      <c r="DA532" s="39"/>
      <c r="DB532" s="39"/>
      <c r="DC532" s="39"/>
      <c r="DD532" s="39"/>
      <c r="DE532" s="39"/>
      <c r="DF532" s="39"/>
      <c r="DG532" s="39"/>
      <c r="DH532" s="39"/>
      <c r="DI532" s="39"/>
      <c r="DJ532" s="39"/>
      <c r="DK532" s="39"/>
      <c r="DL532" s="39"/>
      <c r="DM532" s="39"/>
      <c r="DN532" s="39"/>
      <c r="DO532" s="39"/>
      <c r="DP532" s="39"/>
      <c r="DQ532" s="39"/>
      <c r="DR532" s="39"/>
      <c r="DS532" s="39"/>
      <c r="DT532" s="39"/>
      <c r="DU532" s="39"/>
      <c r="DV532" s="39"/>
      <c r="DW532" s="39"/>
      <c r="DX532" s="39"/>
      <c r="DY532" s="39"/>
      <c r="DZ532" s="39"/>
      <c r="EA532" s="39"/>
      <c r="EB532" s="39"/>
      <c r="EC532" s="39"/>
      <c r="ED532" s="39"/>
      <c r="EE532" s="39"/>
      <c r="EF532" s="39"/>
      <c r="EG532" s="39"/>
      <c r="EH532" s="39"/>
      <c r="EI532" s="39"/>
      <c r="EJ532" s="39"/>
      <c r="EK532" s="39"/>
      <c r="EL532" s="39"/>
      <c r="EM532" s="39"/>
      <c r="EN532" s="39"/>
      <c r="EO532" s="39"/>
      <c r="EP532" s="39"/>
      <c r="EQ532" s="39"/>
      <c r="ER532" s="39"/>
      <c r="ES532" s="39"/>
      <c r="ET532" s="39"/>
      <c r="EU532" s="39"/>
      <c r="EV532" s="39"/>
      <c r="EW532" s="39"/>
      <c r="EX532" s="39"/>
      <c r="EY532" s="39"/>
      <c r="EZ532" s="39"/>
      <c r="FA532" s="39"/>
      <c r="FB532" s="39"/>
      <c r="FC532" s="39"/>
      <c r="FD532" s="39"/>
      <c r="FE532" s="39"/>
      <c r="FF532" s="39"/>
      <c r="FG532" s="39"/>
      <c r="FH532" s="39"/>
      <c r="FI532" s="39"/>
      <c r="FJ532" s="39"/>
      <c r="FK532" s="39"/>
      <c r="FL532" s="39"/>
      <c r="FM532" s="39"/>
      <c r="FN532" s="39"/>
      <c r="FO532" s="39"/>
      <c r="FP532" s="39"/>
      <c r="FQ532" s="39"/>
      <c r="FR532" s="39"/>
      <c r="FS532" s="39"/>
      <c r="FT532" s="39"/>
      <c r="FU532" s="39"/>
      <c r="FV532" s="39"/>
      <c r="FW532" s="39"/>
      <c r="FX532" s="39"/>
      <c r="FY532" s="39"/>
      <c r="FZ532" s="39"/>
      <c r="GA532" s="39"/>
      <c r="GB532" s="39"/>
      <c r="GC532" s="39"/>
      <c r="GD532" s="39"/>
      <c r="GE532" s="39"/>
      <c r="GF532" s="39"/>
      <c r="GG532" s="39"/>
      <c r="GH532" s="39"/>
      <c r="GI532" s="39"/>
      <c r="GJ532" s="39"/>
      <c r="GK532" s="39"/>
      <c r="GL532" s="39"/>
      <c r="GM532" s="39"/>
      <c r="GN532" s="39"/>
      <c r="GO532" s="39"/>
      <c r="GP532" s="39"/>
    </row>
    <row r="533" spans="1:198">
      <c r="A533" s="192"/>
      <c r="B533" s="192"/>
      <c r="C533" s="192"/>
      <c r="D533" s="192"/>
      <c r="E533" s="192"/>
      <c r="F533" s="192"/>
      <c r="G533" s="192"/>
      <c r="H533" s="46"/>
      <c r="I533" s="53"/>
      <c r="J533" s="53"/>
      <c r="K533" s="207"/>
      <c r="L533" s="207"/>
      <c r="M533" s="207"/>
      <c r="N533" s="207"/>
      <c r="O533" s="207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  <c r="CP533" s="39"/>
      <c r="CQ533" s="39"/>
      <c r="CR533" s="39"/>
      <c r="CS533" s="39"/>
      <c r="CT533" s="39"/>
      <c r="CU533" s="39"/>
      <c r="CV533" s="39"/>
      <c r="CW533" s="39"/>
      <c r="CX533" s="39"/>
      <c r="CY533" s="39"/>
      <c r="CZ533" s="39"/>
      <c r="DA533" s="39"/>
      <c r="DB533" s="39"/>
      <c r="DC533" s="39"/>
      <c r="DD533" s="39"/>
      <c r="DE533" s="39"/>
      <c r="DF533" s="39"/>
      <c r="DG533" s="39"/>
      <c r="DH533" s="39"/>
      <c r="DI533" s="39"/>
      <c r="DJ533" s="39"/>
      <c r="DK533" s="39"/>
      <c r="DL533" s="39"/>
      <c r="DM533" s="39"/>
      <c r="DN533" s="39"/>
      <c r="DO533" s="39"/>
      <c r="DP533" s="39"/>
      <c r="DQ533" s="39"/>
      <c r="DR533" s="39"/>
      <c r="DS533" s="39"/>
      <c r="DT533" s="39"/>
      <c r="DU533" s="39"/>
      <c r="DV533" s="39"/>
      <c r="DW533" s="39"/>
      <c r="DX533" s="39"/>
      <c r="DY533" s="39"/>
      <c r="DZ533" s="39"/>
      <c r="EA533" s="39"/>
      <c r="EB533" s="39"/>
      <c r="EC533" s="39"/>
      <c r="ED533" s="39"/>
      <c r="EE533" s="39"/>
      <c r="EF533" s="39"/>
      <c r="EG533" s="39"/>
      <c r="EH533" s="39"/>
      <c r="EI533" s="39"/>
      <c r="EJ533" s="39"/>
      <c r="EK533" s="39"/>
      <c r="EL533" s="39"/>
      <c r="EM533" s="39"/>
      <c r="EN533" s="39"/>
      <c r="EO533" s="39"/>
      <c r="EP533" s="39"/>
      <c r="EQ533" s="39"/>
      <c r="ER533" s="39"/>
      <c r="ES533" s="39"/>
      <c r="ET533" s="39"/>
      <c r="EU533" s="39"/>
      <c r="EV533" s="39"/>
      <c r="EW533" s="39"/>
      <c r="EX533" s="39"/>
      <c r="EY533" s="39"/>
      <c r="EZ533" s="39"/>
      <c r="FA533" s="39"/>
      <c r="FB533" s="39"/>
      <c r="FC533" s="39"/>
      <c r="FD533" s="39"/>
      <c r="FE533" s="39"/>
      <c r="FF533" s="39"/>
      <c r="FG533" s="39"/>
      <c r="FH533" s="39"/>
      <c r="FI533" s="39"/>
      <c r="FJ533" s="39"/>
      <c r="FK533" s="39"/>
      <c r="FL533" s="39"/>
      <c r="FM533" s="39"/>
      <c r="FN533" s="39"/>
      <c r="FO533" s="39"/>
      <c r="FP533" s="39"/>
      <c r="FQ533" s="39"/>
      <c r="FR533" s="39"/>
      <c r="FS533" s="39"/>
      <c r="FT533" s="39"/>
      <c r="FU533" s="39"/>
      <c r="FV533" s="39"/>
      <c r="FW533" s="39"/>
      <c r="FX533" s="39"/>
      <c r="FY533" s="39"/>
      <c r="FZ533" s="39"/>
      <c r="GA533" s="39"/>
      <c r="GB533" s="39"/>
      <c r="GC533" s="39"/>
      <c r="GD533" s="39"/>
      <c r="GE533" s="39"/>
      <c r="GF533" s="39"/>
      <c r="GG533" s="39"/>
      <c r="GH533" s="39"/>
      <c r="GI533" s="39"/>
      <c r="GJ533" s="39"/>
      <c r="GK533" s="39"/>
      <c r="GL533" s="39"/>
      <c r="GM533" s="39"/>
      <c r="GN533" s="39"/>
      <c r="GO533" s="39"/>
      <c r="GP533" s="39"/>
    </row>
    <row r="534" spans="1:198">
      <c r="A534" s="192"/>
      <c r="B534" s="192"/>
      <c r="C534" s="192"/>
      <c r="D534" s="192"/>
      <c r="E534" s="192"/>
      <c r="F534" s="192"/>
      <c r="G534" s="192"/>
      <c r="H534" s="46"/>
      <c r="I534" s="53"/>
      <c r="J534" s="53"/>
      <c r="K534" s="207"/>
      <c r="L534" s="207"/>
      <c r="M534" s="207"/>
      <c r="N534" s="207"/>
      <c r="O534" s="207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39"/>
      <c r="CT534" s="39"/>
      <c r="CU534" s="39"/>
      <c r="CV534" s="39"/>
      <c r="CW534" s="39"/>
      <c r="CX534" s="39"/>
      <c r="CY534" s="39"/>
      <c r="CZ534" s="39"/>
      <c r="DA534" s="39"/>
      <c r="DB534" s="39"/>
      <c r="DC534" s="39"/>
      <c r="DD534" s="39"/>
      <c r="DE534" s="39"/>
      <c r="DF534" s="39"/>
      <c r="DG534" s="39"/>
      <c r="DH534" s="39"/>
      <c r="DI534" s="39"/>
      <c r="DJ534" s="39"/>
      <c r="DK534" s="39"/>
      <c r="DL534" s="39"/>
      <c r="DM534" s="39"/>
      <c r="DN534" s="39"/>
      <c r="DO534" s="39"/>
      <c r="DP534" s="39"/>
      <c r="DQ534" s="39"/>
      <c r="DR534" s="39"/>
      <c r="DS534" s="39"/>
      <c r="DT534" s="39"/>
      <c r="DU534" s="39"/>
      <c r="DV534" s="39"/>
      <c r="DW534" s="39"/>
      <c r="DX534" s="39"/>
      <c r="DY534" s="39"/>
      <c r="DZ534" s="39"/>
      <c r="EA534" s="39"/>
      <c r="EB534" s="39"/>
      <c r="EC534" s="39"/>
      <c r="ED534" s="39"/>
      <c r="EE534" s="39"/>
      <c r="EF534" s="39"/>
      <c r="EG534" s="39"/>
      <c r="EH534" s="39"/>
      <c r="EI534" s="39"/>
      <c r="EJ534" s="39"/>
      <c r="EK534" s="39"/>
      <c r="EL534" s="39"/>
      <c r="EM534" s="39"/>
      <c r="EN534" s="39"/>
      <c r="EO534" s="39"/>
      <c r="EP534" s="39"/>
      <c r="EQ534" s="39"/>
      <c r="ER534" s="39"/>
      <c r="ES534" s="39"/>
      <c r="ET534" s="39"/>
      <c r="EU534" s="39"/>
      <c r="EV534" s="39"/>
      <c r="EW534" s="39"/>
      <c r="EX534" s="39"/>
      <c r="EY534" s="39"/>
      <c r="EZ534" s="39"/>
      <c r="FA534" s="39"/>
      <c r="FB534" s="39"/>
      <c r="FC534" s="39"/>
      <c r="FD534" s="39"/>
      <c r="FE534" s="39"/>
      <c r="FF534" s="39"/>
      <c r="FG534" s="39"/>
      <c r="FH534" s="39"/>
      <c r="FI534" s="39"/>
      <c r="FJ534" s="39"/>
      <c r="FK534" s="39"/>
      <c r="FL534" s="39"/>
      <c r="FM534" s="39"/>
      <c r="FN534" s="39"/>
      <c r="FO534" s="39"/>
      <c r="FP534" s="39"/>
      <c r="FQ534" s="39"/>
      <c r="FR534" s="39"/>
      <c r="FS534" s="39"/>
      <c r="FT534" s="39"/>
      <c r="FU534" s="39"/>
      <c r="FV534" s="39"/>
      <c r="FW534" s="39"/>
      <c r="FX534" s="39"/>
      <c r="FY534" s="39"/>
      <c r="FZ534" s="39"/>
      <c r="GA534" s="39"/>
      <c r="GB534" s="39"/>
      <c r="GC534" s="39"/>
      <c r="GD534" s="39"/>
      <c r="GE534" s="39"/>
      <c r="GF534" s="39"/>
      <c r="GG534" s="39"/>
      <c r="GH534" s="39"/>
      <c r="GI534" s="39"/>
      <c r="GJ534" s="39"/>
      <c r="GK534" s="39"/>
      <c r="GL534" s="39"/>
      <c r="GM534" s="39"/>
      <c r="GN534" s="39"/>
      <c r="GO534" s="39"/>
      <c r="GP534" s="39"/>
    </row>
    <row r="535" spans="1:198">
      <c r="A535" s="192"/>
      <c r="B535" s="192"/>
      <c r="C535" s="192"/>
      <c r="D535" s="192"/>
      <c r="E535" s="192"/>
      <c r="F535" s="192"/>
      <c r="G535" s="192"/>
      <c r="H535" s="46"/>
      <c r="I535" s="53"/>
      <c r="J535" s="53"/>
      <c r="K535" s="207"/>
      <c r="L535" s="207"/>
      <c r="M535" s="207"/>
      <c r="N535" s="207"/>
      <c r="O535" s="207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39"/>
      <c r="CT535" s="39"/>
      <c r="CU535" s="39"/>
      <c r="CV535" s="39"/>
      <c r="CW535" s="39"/>
      <c r="CX535" s="39"/>
      <c r="CY535" s="39"/>
      <c r="CZ535" s="39"/>
      <c r="DA535" s="39"/>
      <c r="DB535" s="39"/>
      <c r="DC535" s="39"/>
      <c r="DD535" s="39"/>
      <c r="DE535" s="39"/>
      <c r="DF535" s="39"/>
      <c r="DG535" s="39"/>
      <c r="DH535" s="39"/>
      <c r="DI535" s="39"/>
      <c r="DJ535" s="39"/>
      <c r="DK535" s="39"/>
      <c r="DL535" s="39"/>
      <c r="DM535" s="39"/>
      <c r="DN535" s="39"/>
      <c r="DO535" s="39"/>
      <c r="DP535" s="39"/>
      <c r="DQ535" s="39"/>
      <c r="DR535" s="39"/>
      <c r="DS535" s="39"/>
      <c r="DT535" s="39"/>
      <c r="DU535" s="39"/>
      <c r="DV535" s="39"/>
      <c r="DW535" s="39"/>
      <c r="DX535" s="39"/>
      <c r="DY535" s="39"/>
      <c r="DZ535" s="39"/>
      <c r="EA535" s="39"/>
      <c r="EB535" s="39"/>
      <c r="EC535" s="39"/>
      <c r="ED535" s="39"/>
      <c r="EE535" s="39"/>
      <c r="EF535" s="39"/>
      <c r="EG535" s="39"/>
      <c r="EH535" s="39"/>
      <c r="EI535" s="39"/>
      <c r="EJ535" s="39"/>
      <c r="EK535" s="39"/>
      <c r="EL535" s="39"/>
      <c r="EM535" s="39"/>
      <c r="EN535" s="39"/>
      <c r="EO535" s="39"/>
      <c r="EP535" s="39"/>
      <c r="EQ535" s="39"/>
      <c r="ER535" s="39"/>
      <c r="ES535" s="39"/>
      <c r="ET535" s="39"/>
      <c r="EU535" s="39"/>
      <c r="EV535" s="39"/>
      <c r="EW535" s="39"/>
      <c r="EX535" s="39"/>
      <c r="EY535" s="39"/>
      <c r="EZ535" s="39"/>
      <c r="FA535" s="39"/>
      <c r="FB535" s="39"/>
      <c r="FC535" s="39"/>
      <c r="FD535" s="39"/>
      <c r="FE535" s="39"/>
      <c r="FF535" s="39"/>
      <c r="FG535" s="39"/>
      <c r="FH535" s="39"/>
      <c r="FI535" s="39"/>
      <c r="FJ535" s="39"/>
      <c r="FK535" s="39"/>
      <c r="FL535" s="39"/>
      <c r="FM535" s="39"/>
      <c r="FN535" s="39"/>
      <c r="FO535" s="39"/>
      <c r="FP535" s="39"/>
      <c r="FQ535" s="39"/>
      <c r="FR535" s="39"/>
      <c r="FS535" s="39"/>
      <c r="FT535" s="39"/>
      <c r="FU535" s="39"/>
      <c r="FV535" s="39"/>
      <c r="FW535" s="39"/>
      <c r="FX535" s="39"/>
      <c r="FY535" s="39"/>
      <c r="FZ535" s="39"/>
      <c r="GA535" s="39"/>
      <c r="GB535" s="39"/>
      <c r="GC535" s="39"/>
      <c r="GD535" s="39"/>
      <c r="GE535" s="39"/>
      <c r="GF535" s="39"/>
      <c r="GG535" s="39"/>
      <c r="GH535" s="39"/>
      <c r="GI535" s="39"/>
      <c r="GJ535" s="39"/>
      <c r="GK535" s="39"/>
      <c r="GL535" s="39"/>
      <c r="GM535" s="39"/>
      <c r="GN535" s="39"/>
      <c r="GO535" s="39"/>
      <c r="GP535" s="39"/>
    </row>
    <row r="536" spans="1:198">
      <c r="A536" s="192"/>
      <c r="B536" s="192"/>
      <c r="C536" s="192"/>
      <c r="D536" s="192"/>
      <c r="E536" s="192"/>
      <c r="F536" s="192"/>
      <c r="G536" s="192"/>
      <c r="H536" s="46"/>
      <c r="I536" s="53"/>
      <c r="J536" s="53"/>
      <c r="K536" s="207"/>
      <c r="L536" s="207"/>
      <c r="M536" s="207"/>
      <c r="N536" s="207"/>
      <c r="O536" s="207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  <c r="CP536" s="39"/>
      <c r="CQ536" s="39"/>
      <c r="CR536" s="39"/>
      <c r="CS536" s="39"/>
      <c r="CT536" s="39"/>
      <c r="CU536" s="39"/>
      <c r="CV536" s="39"/>
      <c r="CW536" s="39"/>
      <c r="CX536" s="39"/>
      <c r="CY536" s="39"/>
      <c r="CZ536" s="39"/>
      <c r="DA536" s="39"/>
      <c r="DB536" s="39"/>
      <c r="DC536" s="39"/>
      <c r="DD536" s="39"/>
      <c r="DE536" s="39"/>
      <c r="DF536" s="39"/>
      <c r="DG536" s="39"/>
      <c r="DH536" s="39"/>
      <c r="DI536" s="39"/>
      <c r="DJ536" s="39"/>
      <c r="DK536" s="39"/>
      <c r="DL536" s="39"/>
      <c r="DM536" s="39"/>
      <c r="DN536" s="39"/>
      <c r="DO536" s="39"/>
      <c r="DP536" s="39"/>
      <c r="DQ536" s="39"/>
      <c r="DR536" s="39"/>
      <c r="DS536" s="39"/>
      <c r="DT536" s="39"/>
      <c r="DU536" s="39"/>
      <c r="DV536" s="39"/>
      <c r="DW536" s="39"/>
      <c r="DX536" s="39"/>
      <c r="DY536" s="39"/>
      <c r="DZ536" s="39"/>
      <c r="EA536" s="39"/>
      <c r="EB536" s="39"/>
      <c r="EC536" s="39"/>
      <c r="ED536" s="39"/>
      <c r="EE536" s="39"/>
      <c r="EF536" s="39"/>
      <c r="EG536" s="39"/>
      <c r="EH536" s="39"/>
      <c r="EI536" s="39"/>
      <c r="EJ536" s="39"/>
      <c r="EK536" s="39"/>
      <c r="EL536" s="39"/>
      <c r="EM536" s="39"/>
      <c r="EN536" s="39"/>
      <c r="EO536" s="39"/>
      <c r="EP536" s="39"/>
      <c r="EQ536" s="39"/>
      <c r="ER536" s="39"/>
      <c r="ES536" s="39"/>
      <c r="ET536" s="39"/>
      <c r="EU536" s="39"/>
      <c r="EV536" s="39"/>
      <c r="EW536" s="39"/>
      <c r="EX536" s="39"/>
      <c r="EY536" s="39"/>
      <c r="EZ536" s="39"/>
      <c r="FA536" s="39"/>
      <c r="FB536" s="39"/>
      <c r="FC536" s="39"/>
      <c r="FD536" s="39"/>
      <c r="FE536" s="39"/>
      <c r="FF536" s="39"/>
      <c r="FG536" s="39"/>
      <c r="FH536" s="39"/>
      <c r="FI536" s="39"/>
      <c r="FJ536" s="39"/>
      <c r="FK536" s="39"/>
      <c r="FL536" s="39"/>
      <c r="FM536" s="39"/>
      <c r="FN536" s="39"/>
      <c r="FO536" s="39"/>
      <c r="FP536" s="39"/>
      <c r="FQ536" s="39"/>
      <c r="FR536" s="39"/>
      <c r="FS536" s="39"/>
      <c r="FT536" s="39"/>
      <c r="FU536" s="39"/>
      <c r="FV536" s="39"/>
      <c r="FW536" s="39"/>
      <c r="FX536" s="39"/>
      <c r="FY536" s="39"/>
      <c r="FZ536" s="39"/>
      <c r="GA536" s="39"/>
      <c r="GB536" s="39"/>
      <c r="GC536" s="39"/>
      <c r="GD536" s="39"/>
      <c r="GE536" s="39"/>
      <c r="GF536" s="39"/>
      <c r="GG536" s="39"/>
      <c r="GH536" s="39"/>
      <c r="GI536" s="39"/>
      <c r="GJ536" s="39"/>
      <c r="GK536" s="39"/>
      <c r="GL536" s="39"/>
      <c r="GM536" s="39"/>
      <c r="GN536" s="39"/>
      <c r="GO536" s="39"/>
      <c r="GP536" s="39"/>
    </row>
    <row r="537" spans="1:198">
      <c r="A537" s="192"/>
      <c r="B537" s="192"/>
      <c r="C537" s="192"/>
      <c r="D537" s="192"/>
      <c r="E537" s="192"/>
      <c r="F537" s="192"/>
      <c r="G537" s="192"/>
      <c r="H537" s="46"/>
      <c r="I537" s="53"/>
      <c r="J537" s="53"/>
      <c r="K537" s="207"/>
      <c r="L537" s="207"/>
      <c r="M537" s="207"/>
      <c r="N537" s="207"/>
      <c r="O537" s="207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  <c r="CP537" s="39"/>
      <c r="CQ537" s="39"/>
      <c r="CR537" s="39"/>
      <c r="CS537" s="39"/>
      <c r="CT537" s="39"/>
      <c r="CU537" s="39"/>
      <c r="CV537" s="39"/>
      <c r="CW537" s="39"/>
      <c r="CX537" s="39"/>
      <c r="CY537" s="39"/>
      <c r="CZ537" s="39"/>
      <c r="DA537" s="39"/>
      <c r="DB537" s="39"/>
      <c r="DC537" s="39"/>
      <c r="DD537" s="39"/>
      <c r="DE537" s="39"/>
      <c r="DF537" s="39"/>
      <c r="DG537" s="39"/>
      <c r="DH537" s="39"/>
      <c r="DI537" s="39"/>
      <c r="DJ537" s="39"/>
      <c r="DK537" s="39"/>
      <c r="DL537" s="39"/>
      <c r="DM537" s="39"/>
      <c r="DN537" s="39"/>
      <c r="DO537" s="39"/>
      <c r="DP537" s="39"/>
      <c r="DQ537" s="39"/>
      <c r="DR537" s="39"/>
      <c r="DS537" s="39"/>
      <c r="DT537" s="39"/>
      <c r="DU537" s="39"/>
      <c r="DV537" s="39"/>
      <c r="DW537" s="39"/>
      <c r="DX537" s="39"/>
      <c r="DY537" s="39"/>
      <c r="DZ537" s="39"/>
      <c r="EA537" s="39"/>
      <c r="EB537" s="39"/>
      <c r="EC537" s="39"/>
      <c r="ED537" s="39"/>
      <c r="EE537" s="39"/>
      <c r="EF537" s="39"/>
      <c r="EG537" s="39"/>
      <c r="EH537" s="39"/>
      <c r="EI537" s="39"/>
      <c r="EJ537" s="39"/>
      <c r="EK537" s="39"/>
      <c r="EL537" s="39"/>
      <c r="EM537" s="39"/>
      <c r="EN537" s="39"/>
      <c r="EO537" s="39"/>
      <c r="EP537" s="39"/>
      <c r="EQ537" s="39"/>
      <c r="ER537" s="39"/>
      <c r="ES537" s="39"/>
      <c r="ET537" s="39"/>
      <c r="EU537" s="39"/>
      <c r="EV537" s="39"/>
      <c r="EW537" s="39"/>
      <c r="EX537" s="39"/>
      <c r="EY537" s="39"/>
      <c r="EZ537" s="39"/>
      <c r="FA537" s="39"/>
      <c r="FB537" s="39"/>
      <c r="FC537" s="39"/>
      <c r="FD537" s="39"/>
      <c r="FE537" s="39"/>
      <c r="FF537" s="39"/>
      <c r="FG537" s="39"/>
      <c r="FH537" s="39"/>
      <c r="FI537" s="39"/>
      <c r="FJ537" s="39"/>
      <c r="FK537" s="39"/>
      <c r="FL537" s="39"/>
      <c r="FM537" s="39"/>
      <c r="FN537" s="39"/>
      <c r="FO537" s="39"/>
      <c r="FP537" s="39"/>
      <c r="FQ537" s="39"/>
      <c r="FR537" s="39"/>
      <c r="FS537" s="39"/>
      <c r="FT537" s="39"/>
      <c r="FU537" s="39"/>
      <c r="FV537" s="39"/>
      <c r="FW537" s="39"/>
      <c r="FX537" s="39"/>
      <c r="FY537" s="39"/>
      <c r="FZ537" s="39"/>
      <c r="GA537" s="39"/>
      <c r="GB537" s="39"/>
      <c r="GC537" s="39"/>
      <c r="GD537" s="39"/>
      <c r="GE537" s="39"/>
      <c r="GF537" s="39"/>
      <c r="GG537" s="39"/>
      <c r="GH537" s="39"/>
      <c r="GI537" s="39"/>
      <c r="GJ537" s="39"/>
      <c r="GK537" s="39"/>
      <c r="GL537" s="39"/>
      <c r="GM537" s="39"/>
      <c r="GN537" s="39"/>
      <c r="GO537" s="39"/>
      <c r="GP537" s="39"/>
    </row>
    <row r="538" spans="1:198">
      <c r="A538" s="192"/>
      <c r="B538" s="192"/>
      <c r="C538" s="192"/>
      <c r="D538" s="192"/>
      <c r="E538" s="192"/>
      <c r="F538" s="192"/>
      <c r="G538" s="192"/>
      <c r="H538" s="46"/>
      <c r="I538" s="53"/>
      <c r="J538" s="53"/>
      <c r="K538" s="207"/>
      <c r="L538" s="207"/>
      <c r="M538" s="207"/>
      <c r="N538" s="207"/>
      <c r="O538" s="207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  <c r="CP538" s="39"/>
      <c r="CQ538" s="39"/>
      <c r="CR538" s="39"/>
      <c r="CS538" s="39"/>
      <c r="CT538" s="39"/>
      <c r="CU538" s="39"/>
      <c r="CV538" s="39"/>
      <c r="CW538" s="39"/>
      <c r="CX538" s="39"/>
      <c r="CY538" s="39"/>
      <c r="CZ538" s="39"/>
      <c r="DA538" s="39"/>
      <c r="DB538" s="39"/>
      <c r="DC538" s="39"/>
      <c r="DD538" s="39"/>
      <c r="DE538" s="39"/>
      <c r="DF538" s="39"/>
      <c r="DG538" s="39"/>
      <c r="DH538" s="39"/>
      <c r="DI538" s="39"/>
      <c r="DJ538" s="39"/>
      <c r="DK538" s="39"/>
      <c r="DL538" s="39"/>
      <c r="DM538" s="39"/>
      <c r="DN538" s="39"/>
      <c r="DO538" s="39"/>
      <c r="DP538" s="39"/>
      <c r="DQ538" s="39"/>
      <c r="DR538" s="39"/>
      <c r="DS538" s="39"/>
      <c r="DT538" s="39"/>
      <c r="DU538" s="39"/>
      <c r="DV538" s="39"/>
      <c r="DW538" s="39"/>
      <c r="DX538" s="39"/>
      <c r="DY538" s="39"/>
      <c r="DZ538" s="39"/>
      <c r="EA538" s="39"/>
      <c r="EB538" s="39"/>
      <c r="EC538" s="39"/>
      <c r="ED538" s="39"/>
      <c r="EE538" s="39"/>
      <c r="EF538" s="39"/>
      <c r="EG538" s="39"/>
      <c r="EH538" s="39"/>
      <c r="EI538" s="39"/>
      <c r="EJ538" s="39"/>
      <c r="EK538" s="39"/>
      <c r="EL538" s="39"/>
      <c r="EM538" s="39"/>
      <c r="EN538" s="39"/>
      <c r="EO538" s="39"/>
      <c r="EP538" s="39"/>
      <c r="EQ538" s="39"/>
      <c r="ER538" s="39"/>
      <c r="ES538" s="39"/>
      <c r="ET538" s="39"/>
      <c r="EU538" s="39"/>
      <c r="EV538" s="39"/>
      <c r="EW538" s="39"/>
      <c r="EX538" s="39"/>
      <c r="EY538" s="39"/>
      <c r="EZ538" s="39"/>
      <c r="FA538" s="39"/>
      <c r="FB538" s="39"/>
      <c r="FC538" s="39"/>
      <c r="FD538" s="39"/>
      <c r="FE538" s="39"/>
      <c r="FF538" s="39"/>
      <c r="FG538" s="39"/>
      <c r="FH538" s="39"/>
      <c r="FI538" s="39"/>
      <c r="FJ538" s="39"/>
      <c r="FK538" s="39"/>
      <c r="FL538" s="39"/>
      <c r="FM538" s="39"/>
      <c r="FN538" s="39"/>
      <c r="FO538" s="39"/>
      <c r="FP538" s="39"/>
      <c r="FQ538" s="39"/>
      <c r="FR538" s="39"/>
      <c r="FS538" s="39"/>
      <c r="FT538" s="39"/>
      <c r="FU538" s="39"/>
      <c r="FV538" s="39"/>
      <c r="FW538" s="39"/>
      <c r="FX538" s="39"/>
      <c r="FY538" s="39"/>
      <c r="FZ538" s="39"/>
      <c r="GA538" s="39"/>
      <c r="GB538" s="39"/>
      <c r="GC538" s="39"/>
      <c r="GD538" s="39"/>
      <c r="GE538" s="39"/>
      <c r="GF538" s="39"/>
      <c r="GG538" s="39"/>
      <c r="GH538" s="39"/>
      <c r="GI538" s="39"/>
      <c r="GJ538" s="39"/>
      <c r="GK538" s="39"/>
      <c r="GL538" s="39"/>
      <c r="GM538" s="39"/>
      <c r="GN538" s="39"/>
      <c r="GO538" s="39"/>
      <c r="GP538" s="39"/>
    </row>
    <row r="539" spans="1:198">
      <c r="A539" s="192"/>
      <c r="B539" s="192"/>
      <c r="C539" s="192"/>
      <c r="D539" s="192"/>
      <c r="E539" s="192"/>
      <c r="F539" s="192"/>
      <c r="G539" s="192"/>
      <c r="H539" s="46"/>
      <c r="I539" s="53"/>
      <c r="J539" s="53"/>
      <c r="K539" s="207"/>
      <c r="L539" s="207"/>
      <c r="M539" s="207"/>
      <c r="N539" s="207"/>
      <c r="O539" s="207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  <c r="CP539" s="39"/>
      <c r="CQ539" s="39"/>
      <c r="CR539" s="39"/>
      <c r="CS539" s="39"/>
      <c r="CT539" s="39"/>
      <c r="CU539" s="39"/>
      <c r="CV539" s="39"/>
      <c r="CW539" s="39"/>
      <c r="CX539" s="39"/>
      <c r="CY539" s="39"/>
      <c r="CZ539" s="39"/>
      <c r="DA539" s="39"/>
      <c r="DB539" s="39"/>
      <c r="DC539" s="39"/>
      <c r="DD539" s="39"/>
      <c r="DE539" s="39"/>
      <c r="DF539" s="39"/>
      <c r="DG539" s="39"/>
      <c r="DH539" s="39"/>
      <c r="DI539" s="39"/>
      <c r="DJ539" s="39"/>
      <c r="DK539" s="39"/>
      <c r="DL539" s="39"/>
      <c r="DM539" s="39"/>
      <c r="DN539" s="39"/>
      <c r="DO539" s="39"/>
      <c r="DP539" s="39"/>
      <c r="DQ539" s="39"/>
      <c r="DR539" s="39"/>
      <c r="DS539" s="39"/>
      <c r="DT539" s="39"/>
      <c r="DU539" s="39"/>
      <c r="DV539" s="39"/>
      <c r="DW539" s="39"/>
      <c r="DX539" s="39"/>
      <c r="DY539" s="39"/>
      <c r="DZ539" s="39"/>
      <c r="EA539" s="39"/>
      <c r="EB539" s="39"/>
      <c r="EC539" s="39"/>
      <c r="ED539" s="39"/>
      <c r="EE539" s="39"/>
      <c r="EF539" s="39"/>
      <c r="EG539" s="39"/>
      <c r="EH539" s="39"/>
      <c r="EI539" s="39"/>
      <c r="EJ539" s="39"/>
      <c r="EK539" s="39"/>
      <c r="EL539" s="39"/>
      <c r="EM539" s="39"/>
      <c r="EN539" s="39"/>
      <c r="EO539" s="39"/>
      <c r="EP539" s="39"/>
      <c r="EQ539" s="39"/>
      <c r="ER539" s="39"/>
      <c r="ES539" s="39"/>
      <c r="ET539" s="39"/>
      <c r="EU539" s="39"/>
      <c r="EV539" s="39"/>
      <c r="EW539" s="39"/>
      <c r="EX539" s="39"/>
      <c r="EY539" s="39"/>
      <c r="EZ539" s="39"/>
      <c r="FA539" s="39"/>
      <c r="FB539" s="39"/>
      <c r="FC539" s="39"/>
      <c r="FD539" s="39"/>
      <c r="FE539" s="39"/>
      <c r="FF539" s="39"/>
      <c r="FG539" s="39"/>
      <c r="FH539" s="39"/>
      <c r="FI539" s="39"/>
      <c r="FJ539" s="39"/>
      <c r="FK539" s="39"/>
      <c r="FL539" s="39"/>
      <c r="FM539" s="39"/>
      <c r="FN539" s="39"/>
      <c r="FO539" s="39"/>
      <c r="FP539" s="39"/>
      <c r="FQ539" s="39"/>
      <c r="FR539" s="39"/>
      <c r="FS539" s="39"/>
      <c r="FT539" s="39"/>
      <c r="FU539" s="39"/>
      <c r="FV539" s="39"/>
      <c r="FW539" s="39"/>
      <c r="FX539" s="39"/>
      <c r="FY539" s="39"/>
      <c r="FZ539" s="39"/>
      <c r="GA539" s="39"/>
      <c r="GB539" s="39"/>
      <c r="GC539" s="39"/>
      <c r="GD539" s="39"/>
      <c r="GE539" s="39"/>
      <c r="GF539" s="39"/>
      <c r="GG539" s="39"/>
      <c r="GH539" s="39"/>
      <c r="GI539" s="39"/>
      <c r="GJ539" s="39"/>
      <c r="GK539" s="39"/>
      <c r="GL539" s="39"/>
      <c r="GM539" s="39"/>
      <c r="GN539" s="39"/>
      <c r="GO539" s="39"/>
      <c r="GP539" s="39"/>
    </row>
    <row r="540" spans="1:198">
      <c r="A540" s="192"/>
      <c r="B540" s="192"/>
      <c r="C540" s="192"/>
      <c r="D540" s="192"/>
      <c r="E540" s="192"/>
      <c r="F540" s="192"/>
      <c r="G540" s="192"/>
      <c r="H540" s="46"/>
      <c r="I540" s="53"/>
      <c r="J540" s="53"/>
      <c r="K540" s="207"/>
      <c r="L540" s="207"/>
      <c r="M540" s="207"/>
      <c r="N540" s="207"/>
      <c r="O540" s="207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39"/>
      <c r="CT540" s="39"/>
      <c r="CU540" s="39"/>
      <c r="CV540" s="39"/>
      <c r="CW540" s="39"/>
      <c r="CX540" s="39"/>
      <c r="CY540" s="39"/>
      <c r="CZ540" s="39"/>
      <c r="DA540" s="39"/>
      <c r="DB540" s="39"/>
      <c r="DC540" s="39"/>
      <c r="DD540" s="39"/>
      <c r="DE540" s="39"/>
      <c r="DF540" s="39"/>
      <c r="DG540" s="39"/>
      <c r="DH540" s="39"/>
      <c r="DI540" s="39"/>
      <c r="DJ540" s="39"/>
      <c r="DK540" s="39"/>
      <c r="DL540" s="39"/>
      <c r="DM540" s="39"/>
      <c r="DN540" s="39"/>
      <c r="DO540" s="39"/>
      <c r="DP540" s="39"/>
      <c r="DQ540" s="39"/>
      <c r="DR540" s="39"/>
      <c r="DS540" s="39"/>
      <c r="DT540" s="39"/>
      <c r="DU540" s="39"/>
      <c r="DV540" s="39"/>
      <c r="DW540" s="39"/>
      <c r="DX540" s="39"/>
      <c r="DY540" s="39"/>
      <c r="DZ540" s="39"/>
      <c r="EA540" s="39"/>
      <c r="EB540" s="39"/>
      <c r="EC540" s="39"/>
      <c r="ED540" s="39"/>
      <c r="EE540" s="39"/>
      <c r="EF540" s="39"/>
      <c r="EG540" s="39"/>
      <c r="EH540" s="39"/>
      <c r="EI540" s="39"/>
      <c r="EJ540" s="39"/>
      <c r="EK540" s="39"/>
      <c r="EL540" s="39"/>
      <c r="EM540" s="39"/>
      <c r="EN540" s="39"/>
      <c r="EO540" s="39"/>
      <c r="EP540" s="39"/>
      <c r="EQ540" s="39"/>
      <c r="ER540" s="39"/>
      <c r="ES540" s="39"/>
      <c r="ET540" s="39"/>
      <c r="EU540" s="39"/>
      <c r="EV540" s="39"/>
      <c r="EW540" s="39"/>
      <c r="EX540" s="39"/>
      <c r="EY540" s="39"/>
      <c r="EZ540" s="39"/>
      <c r="FA540" s="39"/>
      <c r="FB540" s="39"/>
      <c r="FC540" s="39"/>
      <c r="FD540" s="39"/>
      <c r="FE540" s="39"/>
      <c r="FF540" s="39"/>
      <c r="FG540" s="39"/>
      <c r="FH540" s="39"/>
      <c r="FI540" s="39"/>
      <c r="FJ540" s="39"/>
      <c r="FK540" s="39"/>
      <c r="FL540" s="39"/>
      <c r="FM540" s="39"/>
      <c r="FN540" s="39"/>
      <c r="FO540" s="39"/>
      <c r="FP540" s="39"/>
      <c r="FQ540" s="39"/>
      <c r="FR540" s="39"/>
      <c r="FS540" s="39"/>
      <c r="FT540" s="39"/>
      <c r="FU540" s="39"/>
      <c r="FV540" s="39"/>
      <c r="FW540" s="39"/>
      <c r="FX540" s="39"/>
      <c r="FY540" s="39"/>
      <c r="FZ540" s="39"/>
      <c r="GA540" s="39"/>
      <c r="GB540" s="39"/>
      <c r="GC540" s="39"/>
      <c r="GD540" s="39"/>
      <c r="GE540" s="39"/>
      <c r="GF540" s="39"/>
      <c r="GG540" s="39"/>
      <c r="GH540" s="39"/>
      <c r="GI540" s="39"/>
      <c r="GJ540" s="39"/>
      <c r="GK540" s="39"/>
      <c r="GL540" s="39"/>
      <c r="GM540" s="39"/>
      <c r="GN540" s="39"/>
      <c r="GO540" s="39"/>
      <c r="GP540" s="39"/>
    </row>
    <row r="541" spans="1:198">
      <c r="A541" s="192"/>
      <c r="B541" s="192"/>
      <c r="C541" s="192"/>
      <c r="D541" s="192"/>
      <c r="E541" s="192"/>
      <c r="F541" s="192"/>
      <c r="G541" s="192"/>
      <c r="H541" s="46"/>
      <c r="I541" s="53"/>
      <c r="J541" s="53"/>
      <c r="K541" s="207"/>
      <c r="L541" s="207"/>
      <c r="M541" s="207"/>
      <c r="N541" s="207"/>
      <c r="O541" s="207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39"/>
      <c r="CT541" s="39"/>
      <c r="CU541" s="39"/>
      <c r="CV541" s="39"/>
      <c r="CW541" s="39"/>
      <c r="CX541" s="39"/>
      <c r="CY541" s="39"/>
      <c r="CZ541" s="39"/>
      <c r="DA541" s="39"/>
      <c r="DB541" s="39"/>
      <c r="DC541" s="39"/>
      <c r="DD541" s="39"/>
      <c r="DE541" s="39"/>
      <c r="DF541" s="39"/>
      <c r="DG541" s="39"/>
      <c r="DH541" s="39"/>
      <c r="DI541" s="39"/>
      <c r="DJ541" s="39"/>
      <c r="DK541" s="39"/>
      <c r="DL541" s="39"/>
      <c r="DM541" s="39"/>
      <c r="DN541" s="39"/>
      <c r="DO541" s="39"/>
      <c r="DP541" s="39"/>
      <c r="DQ541" s="39"/>
      <c r="DR541" s="39"/>
      <c r="DS541" s="39"/>
      <c r="DT541" s="39"/>
      <c r="DU541" s="39"/>
      <c r="DV541" s="39"/>
      <c r="DW541" s="39"/>
      <c r="DX541" s="39"/>
      <c r="DY541" s="39"/>
      <c r="DZ541" s="39"/>
      <c r="EA541" s="39"/>
      <c r="EB541" s="39"/>
      <c r="EC541" s="39"/>
      <c r="ED541" s="39"/>
      <c r="EE541" s="39"/>
      <c r="EF541" s="39"/>
      <c r="EG541" s="39"/>
      <c r="EH541" s="39"/>
      <c r="EI541" s="39"/>
      <c r="EJ541" s="39"/>
      <c r="EK541" s="39"/>
      <c r="EL541" s="39"/>
      <c r="EM541" s="39"/>
      <c r="EN541" s="39"/>
      <c r="EO541" s="39"/>
      <c r="EP541" s="39"/>
      <c r="EQ541" s="39"/>
      <c r="ER541" s="39"/>
      <c r="ES541" s="39"/>
      <c r="ET541" s="39"/>
      <c r="EU541" s="39"/>
      <c r="EV541" s="39"/>
      <c r="EW541" s="39"/>
      <c r="EX541" s="39"/>
      <c r="EY541" s="39"/>
      <c r="EZ541" s="39"/>
      <c r="FA541" s="39"/>
      <c r="FB541" s="39"/>
      <c r="FC541" s="39"/>
      <c r="FD541" s="39"/>
      <c r="FE541" s="39"/>
      <c r="FF541" s="39"/>
      <c r="FG541" s="39"/>
      <c r="FH541" s="39"/>
      <c r="FI541" s="39"/>
      <c r="FJ541" s="39"/>
      <c r="FK541" s="39"/>
      <c r="FL541" s="39"/>
      <c r="FM541" s="39"/>
      <c r="FN541" s="39"/>
      <c r="FO541" s="39"/>
      <c r="FP541" s="39"/>
      <c r="FQ541" s="39"/>
      <c r="FR541" s="39"/>
      <c r="FS541" s="39"/>
      <c r="FT541" s="39"/>
      <c r="FU541" s="39"/>
      <c r="FV541" s="39"/>
      <c r="FW541" s="39"/>
      <c r="FX541" s="39"/>
      <c r="FY541" s="39"/>
      <c r="FZ541" s="39"/>
      <c r="GA541" s="39"/>
      <c r="GB541" s="39"/>
      <c r="GC541" s="39"/>
      <c r="GD541" s="39"/>
      <c r="GE541" s="39"/>
      <c r="GF541" s="39"/>
      <c r="GG541" s="39"/>
      <c r="GH541" s="39"/>
      <c r="GI541" s="39"/>
      <c r="GJ541" s="39"/>
      <c r="GK541" s="39"/>
      <c r="GL541" s="39"/>
      <c r="GM541" s="39"/>
      <c r="GN541" s="39"/>
      <c r="GO541" s="39"/>
      <c r="GP541" s="39"/>
    </row>
    <row r="542" spans="1:198">
      <c r="A542" s="192"/>
      <c r="B542" s="192"/>
      <c r="C542" s="192"/>
      <c r="D542" s="192"/>
      <c r="E542" s="192"/>
      <c r="F542" s="192"/>
      <c r="G542" s="192"/>
      <c r="H542" s="46"/>
      <c r="I542" s="53"/>
      <c r="J542" s="53"/>
      <c r="K542" s="207"/>
      <c r="L542" s="207"/>
      <c r="M542" s="207"/>
      <c r="N542" s="207"/>
      <c r="O542" s="207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  <c r="CP542" s="39"/>
      <c r="CQ542" s="39"/>
      <c r="CR542" s="39"/>
      <c r="CS542" s="39"/>
      <c r="CT542" s="39"/>
      <c r="CU542" s="39"/>
      <c r="CV542" s="39"/>
      <c r="CW542" s="39"/>
      <c r="CX542" s="39"/>
      <c r="CY542" s="39"/>
      <c r="CZ542" s="39"/>
      <c r="DA542" s="39"/>
      <c r="DB542" s="39"/>
      <c r="DC542" s="39"/>
      <c r="DD542" s="39"/>
      <c r="DE542" s="39"/>
      <c r="DF542" s="39"/>
      <c r="DG542" s="39"/>
      <c r="DH542" s="39"/>
      <c r="DI542" s="39"/>
      <c r="DJ542" s="39"/>
      <c r="DK542" s="39"/>
      <c r="DL542" s="39"/>
      <c r="DM542" s="39"/>
      <c r="DN542" s="39"/>
      <c r="DO542" s="39"/>
      <c r="DP542" s="39"/>
      <c r="DQ542" s="39"/>
      <c r="DR542" s="39"/>
      <c r="DS542" s="39"/>
      <c r="DT542" s="39"/>
      <c r="DU542" s="39"/>
      <c r="DV542" s="39"/>
      <c r="DW542" s="39"/>
      <c r="DX542" s="39"/>
      <c r="DY542" s="39"/>
      <c r="DZ542" s="39"/>
      <c r="EA542" s="39"/>
      <c r="EB542" s="39"/>
      <c r="EC542" s="39"/>
      <c r="ED542" s="39"/>
      <c r="EE542" s="39"/>
      <c r="EF542" s="39"/>
      <c r="EG542" s="39"/>
      <c r="EH542" s="39"/>
      <c r="EI542" s="39"/>
      <c r="EJ542" s="39"/>
      <c r="EK542" s="39"/>
      <c r="EL542" s="39"/>
      <c r="EM542" s="39"/>
      <c r="EN542" s="39"/>
      <c r="EO542" s="39"/>
      <c r="EP542" s="39"/>
      <c r="EQ542" s="39"/>
      <c r="ER542" s="39"/>
      <c r="ES542" s="39"/>
      <c r="ET542" s="39"/>
      <c r="EU542" s="39"/>
      <c r="EV542" s="39"/>
      <c r="EW542" s="39"/>
      <c r="EX542" s="39"/>
      <c r="EY542" s="39"/>
      <c r="EZ542" s="39"/>
      <c r="FA542" s="39"/>
      <c r="FB542" s="39"/>
      <c r="FC542" s="39"/>
      <c r="FD542" s="39"/>
      <c r="FE542" s="39"/>
      <c r="FF542" s="39"/>
      <c r="FG542" s="39"/>
      <c r="FH542" s="39"/>
      <c r="FI542" s="39"/>
      <c r="FJ542" s="39"/>
      <c r="FK542" s="39"/>
      <c r="FL542" s="39"/>
      <c r="FM542" s="39"/>
      <c r="FN542" s="39"/>
      <c r="FO542" s="39"/>
      <c r="FP542" s="39"/>
      <c r="FQ542" s="39"/>
      <c r="FR542" s="39"/>
      <c r="FS542" s="39"/>
      <c r="FT542" s="39"/>
      <c r="FU542" s="39"/>
      <c r="FV542" s="39"/>
      <c r="FW542" s="39"/>
      <c r="FX542" s="39"/>
      <c r="FY542" s="39"/>
      <c r="FZ542" s="39"/>
      <c r="GA542" s="39"/>
      <c r="GB542" s="39"/>
      <c r="GC542" s="39"/>
      <c r="GD542" s="39"/>
      <c r="GE542" s="39"/>
      <c r="GF542" s="39"/>
      <c r="GG542" s="39"/>
      <c r="GH542" s="39"/>
      <c r="GI542" s="39"/>
      <c r="GJ542" s="39"/>
      <c r="GK542" s="39"/>
      <c r="GL542" s="39"/>
      <c r="GM542" s="39"/>
      <c r="GN542" s="39"/>
      <c r="GO542" s="39"/>
      <c r="GP542" s="39"/>
    </row>
    <row r="543" spans="1:198">
      <c r="A543" s="192"/>
      <c r="B543" s="192"/>
      <c r="C543" s="192"/>
      <c r="D543" s="192"/>
      <c r="E543" s="192"/>
      <c r="F543" s="192"/>
      <c r="G543" s="192"/>
      <c r="H543" s="46"/>
      <c r="I543" s="53"/>
      <c r="J543" s="53"/>
      <c r="K543" s="207"/>
      <c r="L543" s="207"/>
      <c r="M543" s="207"/>
      <c r="N543" s="207"/>
      <c r="O543" s="207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  <c r="BO543" s="39"/>
      <c r="BP543" s="39"/>
      <c r="BQ543" s="39"/>
      <c r="BR543" s="39"/>
      <c r="BS543" s="39"/>
      <c r="BT543" s="39"/>
      <c r="BU543" s="39"/>
      <c r="BV543" s="39"/>
      <c r="BW543" s="39"/>
      <c r="BX543" s="39"/>
      <c r="BY543" s="39"/>
      <c r="BZ543" s="39"/>
      <c r="CA543" s="39"/>
      <c r="CB543" s="39"/>
      <c r="CC543" s="39"/>
      <c r="CD543" s="39"/>
      <c r="CE543" s="39"/>
      <c r="CF543" s="39"/>
      <c r="CG543" s="39"/>
      <c r="CH543" s="39"/>
      <c r="CI543" s="39"/>
      <c r="CJ543" s="39"/>
      <c r="CK543" s="39"/>
      <c r="CL543" s="39"/>
      <c r="CM543" s="39"/>
      <c r="CN543" s="39"/>
      <c r="CO543" s="39"/>
      <c r="CP543" s="39"/>
      <c r="CQ543" s="39"/>
      <c r="CR543" s="39"/>
      <c r="CS543" s="39"/>
      <c r="CT543" s="39"/>
      <c r="CU543" s="39"/>
      <c r="CV543" s="39"/>
      <c r="CW543" s="39"/>
      <c r="CX543" s="39"/>
      <c r="CY543" s="39"/>
      <c r="CZ543" s="39"/>
      <c r="DA543" s="39"/>
      <c r="DB543" s="39"/>
      <c r="DC543" s="39"/>
      <c r="DD543" s="39"/>
      <c r="DE543" s="39"/>
      <c r="DF543" s="39"/>
      <c r="DG543" s="39"/>
      <c r="DH543" s="39"/>
      <c r="DI543" s="39"/>
      <c r="DJ543" s="39"/>
      <c r="DK543" s="39"/>
      <c r="DL543" s="39"/>
      <c r="DM543" s="39"/>
      <c r="DN543" s="39"/>
      <c r="DO543" s="39"/>
      <c r="DP543" s="39"/>
      <c r="DQ543" s="39"/>
      <c r="DR543" s="39"/>
      <c r="DS543" s="39"/>
      <c r="DT543" s="39"/>
      <c r="DU543" s="39"/>
      <c r="DV543" s="39"/>
      <c r="DW543" s="39"/>
      <c r="DX543" s="39"/>
      <c r="DY543" s="39"/>
      <c r="DZ543" s="39"/>
      <c r="EA543" s="39"/>
      <c r="EB543" s="39"/>
      <c r="EC543" s="39"/>
      <c r="ED543" s="39"/>
      <c r="EE543" s="39"/>
      <c r="EF543" s="39"/>
      <c r="EG543" s="39"/>
      <c r="EH543" s="39"/>
      <c r="EI543" s="39"/>
      <c r="EJ543" s="39"/>
      <c r="EK543" s="39"/>
      <c r="EL543" s="39"/>
      <c r="EM543" s="39"/>
      <c r="EN543" s="39"/>
      <c r="EO543" s="39"/>
      <c r="EP543" s="39"/>
      <c r="EQ543" s="39"/>
      <c r="ER543" s="39"/>
      <c r="ES543" s="39"/>
      <c r="ET543" s="39"/>
      <c r="EU543" s="39"/>
      <c r="EV543" s="39"/>
      <c r="EW543" s="39"/>
      <c r="EX543" s="39"/>
      <c r="EY543" s="39"/>
      <c r="EZ543" s="39"/>
      <c r="FA543" s="39"/>
      <c r="FB543" s="39"/>
      <c r="FC543" s="39"/>
      <c r="FD543" s="39"/>
      <c r="FE543" s="39"/>
      <c r="FF543" s="39"/>
      <c r="FG543" s="39"/>
      <c r="FH543" s="39"/>
      <c r="FI543" s="39"/>
      <c r="FJ543" s="39"/>
      <c r="FK543" s="39"/>
      <c r="FL543" s="39"/>
      <c r="FM543" s="39"/>
      <c r="FN543" s="39"/>
      <c r="FO543" s="39"/>
      <c r="FP543" s="39"/>
      <c r="FQ543" s="39"/>
      <c r="FR543" s="39"/>
      <c r="FS543" s="39"/>
      <c r="FT543" s="39"/>
      <c r="FU543" s="39"/>
      <c r="FV543" s="39"/>
      <c r="FW543" s="39"/>
      <c r="FX543" s="39"/>
      <c r="FY543" s="39"/>
      <c r="FZ543" s="39"/>
      <c r="GA543" s="39"/>
      <c r="GB543" s="39"/>
      <c r="GC543" s="39"/>
      <c r="GD543" s="39"/>
      <c r="GE543" s="39"/>
      <c r="GF543" s="39"/>
      <c r="GG543" s="39"/>
      <c r="GH543" s="39"/>
      <c r="GI543" s="39"/>
      <c r="GJ543" s="39"/>
      <c r="GK543" s="39"/>
      <c r="GL543" s="39"/>
      <c r="GM543" s="39"/>
      <c r="GN543" s="39"/>
      <c r="GO543" s="39"/>
      <c r="GP543" s="39"/>
    </row>
    <row r="544" spans="1:198">
      <c r="A544" s="192"/>
      <c r="B544" s="192"/>
      <c r="C544" s="192"/>
      <c r="D544" s="192"/>
      <c r="E544" s="192"/>
      <c r="F544" s="192"/>
      <c r="G544" s="192"/>
      <c r="H544" s="46"/>
      <c r="I544" s="53"/>
      <c r="J544" s="53"/>
      <c r="K544" s="207"/>
      <c r="L544" s="207"/>
      <c r="M544" s="207"/>
      <c r="N544" s="207"/>
      <c r="O544" s="207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/>
      <c r="BY544" s="39"/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  <c r="CP544" s="39"/>
      <c r="CQ544" s="39"/>
      <c r="CR544" s="39"/>
      <c r="CS544" s="39"/>
      <c r="CT544" s="39"/>
      <c r="CU544" s="39"/>
      <c r="CV544" s="39"/>
      <c r="CW544" s="39"/>
      <c r="CX544" s="39"/>
      <c r="CY544" s="39"/>
      <c r="CZ544" s="39"/>
      <c r="DA544" s="39"/>
      <c r="DB544" s="39"/>
      <c r="DC544" s="39"/>
      <c r="DD544" s="39"/>
      <c r="DE544" s="39"/>
      <c r="DF544" s="39"/>
      <c r="DG544" s="39"/>
      <c r="DH544" s="39"/>
      <c r="DI544" s="39"/>
      <c r="DJ544" s="39"/>
      <c r="DK544" s="39"/>
      <c r="DL544" s="39"/>
      <c r="DM544" s="39"/>
      <c r="DN544" s="39"/>
      <c r="DO544" s="39"/>
      <c r="DP544" s="39"/>
      <c r="DQ544" s="39"/>
      <c r="DR544" s="39"/>
      <c r="DS544" s="39"/>
      <c r="DT544" s="39"/>
      <c r="DU544" s="39"/>
      <c r="DV544" s="39"/>
      <c r="DW544" s="39"/>
      <c r="DX544" s="39"/>
      <c r="DY544" s="39"/>
      <c r="DZ544" s="39"/>
      <c r="EA544" s="39"/>
      <c r="EB544" s="39"/>
      <c r="EC544" s="39"/>
      <c r="ED544" s="39"/>
      <c r="EE544" s="39"/>
      <c r="EF544" s="39"/>
      <c r="EG544" s="39"/>
      <c r="EH544" s="39"/>
      <c r="EI544" s="39"/>
      <c r="EJ544" s="39"/>
      <c r="EK544" s="39"/>
      <c r="EL544" s="39"/>
      <c r="EM544" s="39"/>
      <c r="EN544" s="39"/>
      <c r="EO544" s="39"/>
      <c r="EP544" s="39"/>
      <c r="EQ544" s="39"/>
      <c r="ER544" s="39"/>
      <c r="ES544" s="39"/>
      <c r="ET544" s="39"/>
      <c r="EU544" s="39"/>
      <c r="EV544" s="39"/>
      <c r="EW544" s="39"/>
      <c r="EX544" s="39"/>
      <c r="EY544" s="39"/>
      <c r="EZ544" s="39"/>
      <c r="FA544" s="39"/>
      <c r="FB544" s="39"/>
      <c r="FC544" s="39"/>
      <c r="FD544" s="39"/>
      <c r="FE544" s="39"/>
      <c r="FF544" s="39"/>
      <c r="FG544" s="39"/>
      <c r="FH544" s="39"/>
      <c r="FI544" s="39"/>
      <c r="FJ544" s="39"/>
      <c r="FK544" s="39"/>
      <c r="FL544" s="39"/>
      <c r="FM544" s="39"/>
      <c r="FN544" s="39"/>
      <c r="FO544" s="39"/>
      <c r="FP544" s="39"/>
      <c r="FQ544" s="39"/>
      <c r="FR544" s="39"/>
      <c r="FS544" s="39"/>
      <c r="FT544" s="39"/>
      <c r="FU544" s="39"/>
      <c r="FV544" s="39"/>
      <c r="FW544" s="39"/>
      <c r="FX544" s="39"/>
      <c r="FY544" s="39"/>
      <c r="FZ544" s="39"/>
      <c r="GA544" s="39"/>
      <c r="GB544" s="39"/>
      <c r="GC544" s="39"/>
      <c r="GD544" s="39"/>
      <c r="GE544" s="39"/>
      <c r="GF544" s="39"/>
      <c r="GG544" s="39"/>
      <c r="GH544" s="39"/>
      <c r="GI544" s="39"/>
      <c r="GJ544" s="39"/>
      <c r="GK544" s="39"/>
      <c r="GL544" s="39"/>
      <c r="GM544" s="39"/>
      <c r="GN544" s="39"/>
      <c r="GO544" s="39"/>
      <c r="GP544" s="39"/>
    </row>
    <row r="545" spans="1:198">
      <c r="A545" s="192"/>
      <c r="B545" s="192"/>
      <c r="C545" s="192"/>
      <c r="D545" s="192"/>
      <c r="E545" s="192"/>
      <c r="F545" s="192"/>
      <c r="G545" s="192"/>
      <c r="H545" s="46"/>
      <c r="I545" s="53"/>
      <c r="J545" s="53"/>
      <c r="K545" s="207"/>
      <c r="L545" s="207"/>
      <c r="M545" s="207"/>
      <c r="N545" s="207"/>
      <c r="O545" s="207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  <c r="BO545" s="39"/>
      <c r="BP545" s="39"/>
      <c r="BQ545" s="39"/>
      <c r="BR545" s="39"/>
      <c r="BS545" s="39"/>
      <c r="BT545" s="39"/>
      <c r="BU545" s="39"/>
      <c r="BV545" s="39"/>
      <c r="BW545" s="39"/>
      <c r="BX545" s="39"/>
      <c r="BY545" s="39"/>
      <c r="BZ545" s="39"/>
      <c r="CA545" s="39"/>
      <c r="CB545" s="39"/>
      <c r="CC545" s="39"/>
      <c r="CD545" s="39"/>
      <c r="CE545" s="39"/>
      <c r="CF545" s="39"/>
      <c r="CG545" s="39"/>
      <c r="CH545" s="39"/>
      <c r="CI545" s="39"/>
      <c r="CJ545" s="39"/>
      <c r="CK545" s="39"/>
      <c r="CL545" s="39"/>
      <c r="CM545" s="39"/>
      <c r="CN545" s="39"/>
      <c r="CO545" s="39"/>
      <c r="CP545" s="39"/>
      <c r="CQ545" s="39"/>
      <c r="CR545" s="39"/>
      <c r="CS545" s="39"/>
      <c r="CT545" s="39"/>
      <c r="CU545" s="39"/>
      <c r="CV545" s="39"/>
      <c r="CW545" s="39"/>
      <c r="CX545" s="39"/>
      <c r="CY545" s="39"/>
      <c r="CZ545" s="39"/>
      <c r="DA545" s="39"/>
      <c r="DB545" s="39"/>
      <c r="DC545" s="39"/>
      <c r="DD545" s="39"/>
      <c r="DE545" s="39"/>
      <c r="DF545" s="39"/>
      <c r="DG545" s="39"/>
      <c r="DH545" s="39"/>
      <c r="DI545" s="39"/>
      <c r="DJ545" s="39"/>
      <c r="DK545" s="39"/>
      <c r="DL545" s="39"/>
      <c r="DM545" s="39"/>
      <c r="DN545" s="39"/>
      <c r="DO545" s="39"/>
      <c r="DP545" s="39"/>
      <c r="DQ545" s="39"/>
      <c r="DR545" s="39"/>
      <c r="DS545" s="39"/>
      <c r="DT545" s="39"/>
      <c r="DU545" s="39"/>
      <c r="DV545" s="39"/>
      <c r="DW545" s="39"/>
      <c r="DX545" s="39"/>
      <c r="DY545" s="39"/>
      <c r="DZ545" s="39"/>
      <c r="EA545" s="39"/>
      <c r="EB545" s="39"/>
      <c r="EC545" s="39"/>
      <c r="ED545" s="39"/>
      <c r="EE545" s="39"/>
      <c r="EF545" s="39"/>
      <c r="EG545" s="39"/>
      <c r="EH545" s="39"/>
      <c r="EI545" s="39"/>
      <c r="EJ545" s="39"/>
      <c r="EK545" s="39"/>
      <c r="EL545" s="39"/>
      <c r="EM545" s="39"/>
      <c r="EN545" s="39"/>
      <c r="EO545" s="39"/>
      <c r="EP545" s="39"/>
      <c r="EQ545" s="39"/>
      <c r="ER545" s="39"/>
      <c r="ES545" s="39"/>
      <c r="ET545" s="39"/>
      <c r="EU545" s="39"/>
      <c r="EV545" s="39"/>
      <c r="EW545" s="39"/>
      <c r="EX545" s="39"/>
      <c r="EY545" s="39"/>
      <c r="EZ545" s="39"/>
      <c r="FA545" s="39"/>
      <c r="FB545" s="39"/>
      <c r="FC545" s="39"/>
      <c r="FD545" s="39"/>
      <c r="FE545" s="39"/>
      <c r="FF545" s="39"/>
      <c r="FG545" s="39"/>
      <c r="FH545" s="39"/>
      <c r="FI545" s="39"/>
      <c r="FJ545" s="39"/>
      <c r="FK545" s="39"/>
      <c r="FL545" s="39"/>
      <c r="FM545" s="39"/>
      <c r="FN545" s="39"/>
      <c r="FO545" s="39"/>
      <c r="FP545" s="39"/>
      <c r="FQ545" s="39"/>
      <c r="FR545" s="39"/>
      <c r="FS545" s="39"/>
      <c r="FT545" s="39"/>
      <c r="FU545" s="39"/>
      <c r="FV545" s="39"/>
      <c r="FW545" s="39"/>
      <c r="FX545" s="39"/>
      <c r="FY545" s="39"/>
      <c r="FZ545" s="39"/>
      <c r="GA545" s="39"/>
      <c r="GB545" s="39"/>
      <c r="GC545" s="39"/>
      <c r="GD545" s="39"/>
      <c r="GE545" s="39"/>
      <c r="GF545" s="39"/>
      <c r="GG545" s="39"/>
      <c r="GH545" s="39"/>
      <c r="GI545" s="39"/>
      <c r="GJ545" s="39"/>
      <c r="GK545" s="39"/>
      <c r="GL545" s="39"/>
      <c r="GM545" s="39"/>
      <c r="GN545" s="39"/>
      <c r="GO545" s="39"/>
      <c r="GP545" s="39"/>
    </row>
    <row r="546" spans="1:198">
      <c r="A546" s="192"/>
      <c r="B546" s="192"/>
      <c r="C546" s="192"/>
      <c r="D546" s="192"/>
      <c r="E546" s="192"/>
      <c r="F546" s="192"/>
      <c r="G546" s="192"/>
      <c r="H546" s="46"/>
      <c r="I546" s="53"/>
      <c r="J546" s="53"/>
      <c r="K546" s="207"/>
      <c r="L546" s="207"/>
      <c r="M546" s="207"/>
      <c r="N546" s="207"/>
      <c r="O546" s="207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39"/>
      <c r="CT546" s="39"/>
      <c r="CU546" s="39"/>
      <c r="CV546" s="39"/>
      <c r="CW546" s="39"/>
      <c r="CX546" s="39"/>
      <c r="CY546" s="39"/>
      <c r="CZ546" s="39"/>
      <c r="DA546" s="39"/>
      <c r="DB546" s="39"/>
      <c r="DC546" s="39"/>
      <c r="DD546" s="39"/>
      <c r="DE546" s="39"/>
      <c r="DF546" s="39"/>
      <c r="DG546" s="39"/>
      <c r="DH546" s="39"/>
      <c r="DI546" s="39"/>
      <c r="DJ546" s="39"/>
      <c r="DK546" s="39"/>
      <c r="DL546" s="39"/>
      <c r="DM546" s="39"/>
      <c r="DN546" s="39"/>
      <c r="DO546" s="39"/>
      <c r="DP546" s="39"/>
      <c r="DQ546" s="39"/>
      <c r="DR546" s="39"/>
      <c r="DS546" s="39"/>
      <c r="DT546" s="39"/>
      <c r="DU546" s="39"/>
      <c r="DV546" s="39"/>
      <c r="DW546" s="39"/>
      <c r="DX546" s="39"/>
      <c r="DY546" s="39"/>
      <c r="DZ546" s="39"/>
      <c r="EA546" s="39"/>
      <c r="EB546" s="39"/>
      <c r="EC546" s="39"/>
      <c r="ED546" s="39"/>
      <c r="EE546" s="39"/>
      <c r="EF546" s="39"/>
      <c r="EG546" s="39"/>
      <c r="EH546" s="39"/>
      <c r="EI546" s="39"/>
      <c r="EJ546" s="39"/>
      <c r="EK546" s="39"/>
      <c r="EL546" s="39"/>
      <c r="EM546" s="39"/>
      <c r="EN546" s="39"/>
      <c r="EO546" s="39"/>
      <c r="EP546" s="39"/>
      <c r="EQ546" s="39"/>
      <c r="ER546" s="39"/>
      <c r="ES546" s="39"/>
      <c r="ET546" s="39"/>
      <c r="EU546" s="39"/>
      <c r="EV546" s="39"/>
      <c r="EW546" s="39"/>
      <c r="EX546" s="39"/>
      <c r="EY546" s="39"/>
      <c r="EZ546" s="39"/>
      <c r="FA546" s="39"/>
      <c r="FB546" s="39"/>
      <c r="FC546" s="39"/>
      <c r="FD546" s="39"/>
      <c r="FE546" s="39"/>
      <c r="FF546" s="39"/>
      <c r="FG546" s="39"/>
      <c r="FH546" s="39"/>
      <c r="FI546" s="39"/>
      <c r="FJ546" s="39"/>
      <c r="FK546" s="39"/>
      <c r="FL546" s="39"/>
      <c r="FM546" s="39"/>
      <c r="FN546" s="39"/>
      <c r="FO546" s="39"/>
      <c r="FP546" s="39"/>
      <c r="FQ546" s="39"/>
      <c r="FR546" s="39"/>
      <c r="FS546" s="39"/>
      <c r="FT546" s="39"/>
      <c r="FU546" s="39"/>
      <c r="FV546" s="39"/>
      <c r="FW546" s="39"/>
      <c r="FX546" s="39"/>
      <c r="FY546" s="39"/>
      <c r="FZ546" s="39"/>
      <c r="GA546" s="39"/>
      <c r="GB546" s="39"/>
      <c r="GC546" s="39"/>
      <c r="GD546" s="39"/>
      <c r="GE546" s="39"/>
      <c r="GF546" s="39"/>
      <c r="GG546" s="39"/>
      <c r="GH546" s="39"/>
      <c r="GI546" s="39"/>
      <c r="GJ546" s="39"/>
      <c r="GK546" s="39"/>
      <c r="GL546" s="39"/>
      <c r="GM546" s="39"/>
      <c r="GN546" s="39"/>
      <c r="GO546" s="39"/>
      <c r="GP546" s="39"/>
    </row>
    <row r="547" spans="1:198">
      <c r="A547" s="192"/>
      <c r="B547" s="192"/>
      <c r="C547" s="192"/>
      <c r="D547" s="192"/>
      <c r="E547" s="192"/>
      <c r="F547" s="192"/>
      <c r="G547" s="192"/>
      <c r="H547" s="46"/>
      <c r="I547" s="53"/>
      <c r="J547" s="53"/>
      <c r="K547" s="207"/>
      <c r="L547" s="207"/>
      <c r="M547" s="207"/>
      <c r="N547" s="207"/>
      <c r="O547" s="207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  <c r="CP547" s="39"/>
      <c r="CQ547" s="39"/>
      <c r="CR547" s="39"/>
      <c r="CS547" s="39"/>
      <c r="CT547" s="39"/>
      <c r="CU547" s="39"/>
      <c r="CV547" s="39"/>
      <c r="CW547" s="39"/>
      <c r="CX547" s="39"/>
      <c r="CY547" s="39"/>
      <c r="CZ547" s="39"/>
      <c r="DA547" s="39"/>
      <c r="DB547" s="39"/>
      <c r="DC547" s="39"/>
      <c r="DD547" s="39"/>
      <c r="DE547" s="39"/>
      <c r="DF547" s="39"/>
      <c r="DG547" s="39"/>
      <c r="DH547" s="39"/>
      <c r="DI547" s="39"/>
      <c r="DJ547" s="39"/>
      <c r="DK547" s="39"/>
      <c r="DL547" s="39"/>
      <c r="DM547" s="39"/>
      <c r="DN547" s="39"/>
      <c r="DO547" s="39"/>
      <c r="DP547" s="39"/>
      <c r="DQ547" s="39"/>
      <c r="DR547" s="39"/>
      <c r="DS547" s="39"/>
      <c r="DT547" s="39"/>
      <c r="DU547" s="39"/>
      <c r="DV547" s="39"/>
      <c r="DW547" s="39"/>
      <c r="DX547" s="39"/>
      <c r="DY547" s="39"/>
      <c r="DZ547" s="39"/>
      <c r="EA547" s="39"/>
      <c r="EB547" s="39"/>
      <c r="EC547" s="39"/>
      <c r="ED547" s="39"/>
      <c r="EE547" s="39"/>
      <c r="EF547" s="39"/>
      <c r="EG547" s="39"/>
      <c r="EH547" s="39"/>
      <c r="EI547" s="39"/>
      <c r="EJ547" s="39"/>
      <c r="EK547" s="39"/>
      <c r="EL547" s="39"/>
      <c r="EM547" s="39"/>
      <c r="EN547" s="39"/>
      <c r="EO547" s="39"/>
      <c r="EP547" s="39"/>
      <c r="EQ547" s="39"/>
      <c r="ER547" s="39"/>
      <c r="ES547" s="39"/>
      <c r="ET547" s="39"/>
      <c r="EU547" s="39"/>
      <c r="EV547" s="39"/>
      <c r="EW547" s="39"/>
      <c r="EX547" s="39"/>
      <c r="EY547" s="39"/>
      <c r="EZ547" s="39"/>
      <c r="FA547" s="39"/>
      <c r="FB547" s="39"/>
      <c r="FC547" s="39"/>
      <c r="FD547" s="39"/>
      <c r="FE547" s="39"/>
      <c r="FF547" s="39"/>
      <c r="FG547" s="39"/>
      <c r="FH547" s="39"/>
      <c r="FI547" s="39"/>
      <c r="FJ547" s="39"/>
      <c r="FK547" s="39"/>
      <c r="FL547" s="39"/>
      <c r="FM547" s="39"/>
      <c r="FN547" s="39"/>
      <c r="FO547" s="39"/>
      <c r="FP547" s="39"/>
      <c r="FQ547" s="39"/>
      <c r="FR547" s="39"/>
      <c r="FS547" s="39"/>
      <c r="FT547" s="39"/>
      <c r="FU547" s="39"/>
      <c r="FV547" s="39"/>
      <c r="FW547" s="39"/>
      <c r="FX547" s="39"/>
      <c r="FY547" s="39"/>
      <c r="FZ547" s="39"/>
      <c r="GA547" s="39"/>
      <c r="GB547" s="39"/>
      <c r="GC547" s="39"/>
      <c r="GD547" s="39"/>
      <c r="GE547" s="39"/>
      <c r="GF547" s="39"/>
      <c r="GG547" s="39"/>
      <c r="GH547" s="39"/>
      <c r="GI547" s="39"/>
      <c r="GJ547" s="39"/>
      <c r="GK547" s="39"/>
      <c r="GL547" s="39"/>
      <c r="GM547" s="39"/>
      <c r="GN547" s="39"/>
      <c r="GO547" s="39"/>
      <c r="GP547" s="39"/>
    </row>
    <row r="548" spans="1:198">
      <c r="A548" s="192"/>
      <c r="B548" s="192"/>
      <c r="C548" s="192"/>
      <c r="D548" s="192"/>
      <c r="E548" s="192"/>
      <c r="F548" s="192"/>
      <c r="G548" s="192"/>
      <c r="H548" s="46"/>
      <c r="I548" s="53"/>
      <c r="J548" s="53"/>
      <c r="K548" s="207"/>
      <c r="L548" s="207"/>
      <c r="M548" s="207"/>
      <c r="N548" s="207"/>
      <c r="O548" s="207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/>
      <c r="CS548" s="39"/>
      <c r="CT548" s="39"/>
      <c r="CU548" s="39"/>
      <c r="CV548" s="39"/>
      <c r="CW548" s="39"/>
      <c r="CX548" s="39"/>
      <c r="CY548" s="39"/>
      <c r="CZ548" s="39"/>
      <c r="DA548" s="39"/>
      <c r="DB548" s="39"/>
      <c r="DC548" s="39"/>
      <c r="DD548" s="39"/>
      <c r="DE548" s="39"/>
      <c r="DF548" s="39"/>
      <c r="DG548" s="39"/>
      <c r="DH548" s="39"/>
      <c r="DI548" s="39"/>
      <c r="DJ548" s="39"/>
      <c r="DK548" s="39"/>
      <c r="DL548" s="39"/>
      <c r="DM548" s="39"/>
      <c r="DN548" s="39"/>
      <c r="DO548" s="39"/>
      <c r="DP548" s="39"/>
      <c r="DQ548" s="39"/>
      <c r="DR548" s="39"/>
      <c r="DS548" s="39"/>
      <c r="DT548" s="39"/>
      <c r="DU548" s="39"/>
      <c r="DV548" s="39"/>
      <c r="DW548" s="39"/>
      <c r="DX548" s="39"/>
      <c r="DY548" s="39"/>
      <c r="DZ548" s="39"/>
      <c r="EA548" s="39"/>
      <c r="EB548" s="39"/>
      <c r="EC548" s="39"/>
      <c r="ED548" s="39"/>
      <c r="EE548" s="39"/>
      <c r="EF548" s="39"/>
      <c r="EG548" s="39"/>
      <c r="EH548" s="39"/>
      <c r="EI548" s="39"/>
      <c r="EJ548" s="39"/>
      <c r="EK548" s="39"/>
      <c r="EL548" s="39"/>
      <c r="EM548" s="39"/>
      <c r="EN548" s="39"/>
      <c r="EO548" s="39"/>
      <c r="EP548" s="39"/>
      <c r="EQ548" s="39"/>
      <c r="ER548" s="39"/>
      <c r="ES548" s="39"/>
      <c r="ET548" s="39"/>
      <c r="EU548" s="39"/>
      <c r="EV548" s="39"/>
      <c r="EW548" s="39"/>
      <c r="EX548" s="39"/>
      <c r="EY548" s="39"/>
      <c r="EZ548" s="39"/>
      <c r="FA548" s="39"/>
      <c r="FB548" s="39"/>
      <c r="FC548" s="39"/>
      <c r="FD548" s="39"/>
      <c r="FE548" s="39"/>
      <c r="FF548" s="39"/>
      <c r="FG548" s="39"/>
      <c r="FH548" s="39"/>
      <c r="FI548" s="39"/>
      <c r="FJ548" s="39"/>
      <c r="FK548" s="39"/>
      <c r="FL548" s="39"/>
      <c r="FM548" s="39"/>
      <c r="FN548" s="39"/>
      <c r="FO548" s="39"/>
      <c r="FP548" s="39"/>
      <c r="FQ548" s="39"/>
      <c r="FR548" s="39"/>
      <c r="FS548" s="39"/>
      <c r="FT548" s="39"/>
      <c r="FU548" s="39"/>
      <c r="FV548" s="39"/>
      <c r="FW548" s="39"/>
      <c r="FX548" s="39"/>
      <c r="FY548" s="39"/>
      <c r="FZ548" s="39"/>
      <c r="GA548" s="39"/>
      <c r="GB548" s="39"/>
      <c r="GC548" s="39"/>
      <c r="GD548" s="39"/>
      <c r="GE548" s="39"/>
      <c r="GF548" s="39"/>
      <c r="GG548" s="39"/>
      <c r="GH548" s="39"/>
      <c r="GI548" s="39"/>
      <c r="GJ548" s="39"/>
      <c r="GK548" s="39"/>
      <c r="GL548" s="39"/>
      <c r="GM548" s="39"/>
      <c r="GN548" s="39"/>
      <c r="GO548" s="39"/>
      <c r="GP548" s="39"/>
    </row>
    <row r="549" spans="1:198">
      <c r="A549" s="192"/>
      <c r="B549" s="192"/>
      <c r="C549" s="192"/>
      <c r="D549" s="192"/>
      <c r="E549" s="192"/>
      <c r="F549" s="192"/>
      <c r="G549" s="192"/>
      <c r="H549" s="46"/>
      <c r="I549" s="53"/>
      <c r="J549" s="53"/>
      <c r="K549" s="207"/>
      <c r="L549" s="207"/>
      <c r="M549" s="207"/>
      <c r="N549" s="207"/>
      <c r="O549" s="207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  <c r="CP549" s="39"/>
      <c r="CQ549" s="39"/>
      <c r="CR549" s="39"/>
      <c r="CS549" s="39"/>
      <c r="CT549" s="39"/>
      <c r="CU549" s="39"/>
      <c r="CV549" s="39"/>
      <c r="CW549" s="39"/>
      <c r="CX549" s="39"/>
      <c r="CY549" s="39"/>
      <c r="CZ549" s="39"/>
      <c r="DA549" s="39"/>
      <c r="DB549" s="39"/>
      <c r="DC549" s="39"/>
      <c r="DD549" s="39"/>
      <c r="DE549" s="39"/>
      <c r="DF549" s="39"/>
      <c r="DG549" s="39"/>
      <c r="DH549" s="39"/>
      <c r="DI549" s="39"/>
      <c r="DJ549" s="39"/>
      <c r="DK549" s="39"/>
      <c r="DL549" s="39"/>
      <c r="DM549" s="39"/>
      <c r="DN549" s="39"/>
      <c r="DO549" s="39"/>
      <c r="DP549" s="39"/>
      <c r="DQ549" s="39"/>
      <c r="DR549" s="39"/>
      <c r="DS549" s="39"/>
      <c r="DT549" s="39"/>
      <c r="DU549" s="39"/>
      <c r="DV549" s="39"/>
      <c r="DW549" s="39"/>
      <c r="DX549" s="39"/>
      <c r="DY549" s="39"/>
      <c r="DZ549" s="39"/>
      <c r="EA549" s="39"/>
      <c r="EB549" s="39"/>
      <c r="EC549" s="39"/>
      <c r="ED549" s="39"/>
      <c r="EE549" s="39"/>
      <c r="EF549" s="39"/>
      <c r="EG549" s="39"/>
      <c r="EH549" s="39"/>
      <c r="EI549" s="39"/>
      <c r="EJ549" s="39"/>
      <c r="EK549" s="39"/>
      <c r="EL549" s="39"/>
      <c r="EM549" s="39"/>
      <c r="EN549" s="39"/>
      <c r="EO549" s="39"/>
      <c r="EP549" s="39"/>
      <c r="EQ549" s="39"/>
      <c r="ER549" s="39"/>
      <c r="ES549" s="39"/>
      <c r="ET549" s="39"/>
      <c r="EU549" s="39"/>
      <c r="EV549" s="39"/>
      <c r="EW549" s="39"/>
      <c r="EX549" s="39"/>
      <c r="EY549" s="39"/>
      <c r="EZ549" s="39"/>
      <c r="FA549" s="39"/>
      <c r="FB549" s="39"/>
      <c r="FC549" s="39"/>
      <c r="FD549" s="39"/>
      <c r="FE549" s="39"/>
      <c r="FF549" s="39"/>
      <c r="FG549" s="39"/>
      <c r="FH549" s="39"/>
      <c r="FI549" s="39"/>
      <c r="FJ549" s="39"/>
      <c r="FK549" s="39"/>
      <c r="FL549" s="39"/>
      <c r="FM549" s="39"/>
      <c r="FN549" s="39"/>
      <c r="FO549" s="39"/>
      <c r="FP549" s="39"/>
      <c r="FQ549" s="39"/>
      <c r="FR549" s="39"/>
      <c r="FS549" s="39"/>
      <c r="FT549" s="39"/>
      <c r="FU549" s="39"/>
      <c r="FV549" s="39"/>
      <c r="FW549" s="39"/>
      <c r="FX549" s="39"/>
      <c r="FY549" s="39"/>
      <c r="FZ549" s="39"/>
      <c r="GA549" s="39"/>
      <c r="GB549" s="39"/>
      <c r="GC549" s="39"/>
      <c r="GD549" s="39"/>
      <c r="GE549" s="39"/>
      <c r="GF549" s="39"/>
      <c r="GG549" s="39"/>
      <c r="GH549" s="39"/>
      <c r="GI549" s="39"/>
      <c r="GJ549" s="39"/>
      <c r="GK549" s="39"/>
      <c r="GL549" s="39"/>
      <c r="GM549" s="39"/>
      <c r="GN549" s="39"/>
      <c r="GO549" s="39"/>
      <c r="GP549" s="39"/>
    </row>
    <row r="550" spans="1:198">
      <c r="A550" s="192"/>
      <c r="B550" s="192"/>
      <c r="C550" s="192"/>
      <c r="D550" s="192"/>
      <c r="E550" s="192"/>
      <c r="F550" s="192"/>
      <c r="G550" s="192"/>
      <c r="H550" s="46"/>
      <c r="I550" s="53"/>
      <c r="J550" s="53"/>
      <c r="K550" s="207"/>
      <c r="L550" s="207"/>
      <c r="M550" s="207"/>
      <c r="N550" s="207"/>
      <c r="O550" s="207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/>
      <c r="BX550" s="39"/>
      <c r="BY550" s="39"/>
      <c r="BZ550" s="39"/>
      <c r="CA550" s="39"/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  <c r="CP550" s="39"/>
      <c r="CQ550" s="39"/>
      <c r="CR550" s="39"/>
      <c r="CS550" s="39"/>
      <c r="CT550" s="39"/>
      <c r="CU550" s="39"/>
      <c r="CV550" s="39"/>
      <c r="CW550" s="39"/>
      <c r="CX550" s="39"/>
      <c r="CY550" s="39"/>
      <c r="CZ550" s="39"/>
      <c r="DA550" s="39"/>
      <c r="DB550" s="39"/>
      <c r="DC550" s="39"/>
      <c r="DD550" s="39"/>
      <c r="DE550" s="39"/>
      <c r="DF550" s="39"/>
      <c r="DG550" s="39"/>
      <c r="DH550" s="39"/>
      <c r="DI550" s="39"/>
      <c r="DJ550" s="39"/>
      <c r="DK550" s="39"/>
      <c r="DL550" s="39"/>
      <c r="DM550" s="39"/>
      <c r="DN550" s="39"/>
      <c r="DO550" s="39"/>
      <c r="DP550" s="39"/>
      <c r="DQ550" s="39"/>
      <c r="DR550" s="39"/>
      <c r="DS550" s="39"/>
      <c r="DT550" s="39"/>
      <c r="DU550" s="39"/>
      <c r="DV550" s="39"/>
      <c r="DW550" s="39"/>
      <c r="DX550" s="39"/>
      <c r="DY550" s="39"/>
      <c r="DZ550" s="39"/>
      <c r="EA550" s="39"/>
      <c r="EB550" s="39"/>
      <c r="EC550" s="39"/>
      <c r="ED550" s="39"/>
      <c r="EE550" s="39"/>
      <c r="EF550" s="39"/>
      <c r="EG550" s="39"/>
      <c r="EH550" s="39"/>
      <c r="EI550" s="39"/>
      <c r="EJ550" s="39"/>
      <c r="EK550" s="39"/>
      <c r="EL550" s="39"/>
      <c r="EM550" s="39"/>
      <c r="EN550" s="39"/>
      <c r="EO550" s="39"/>
      <c r="EP550" s="39"/>
      <c r="EQ550" s="39"/>
      <c r="ER550" s="39"/>
      <c r="ES550" s="39"/>
      <c r="ET550" s="39"/>
      <c r="EU550" s="39"/>
      <c r="EV550" s="39"/>
      <c r="EW550" s="39"/>
      <c r="EX550" s="39"/>
      <c r="EY550" s="39"/>
      <c r="EZ550" s="39"/>
      <c r="FA550" s="39"/>
      <c r="FB550" s="39"/>
      <c r="FC550" s="39"/>
      <c r="FD550" s="39"/>
      <c r="FE550" s="39"/>
      <c r="FF550" s="39"/>
      <c r="FG550" s="39"/>
      <c r="FH550" s="39"/>
      <c r="FI550" s="39"/>
      <c r="FJ550" s="39"/>
      <c r="FK550" s="39"/>
      <c r="FL550" s="39"/>
      <c r="FM550" s="39"/>
      <c r="FN550" s="39"/>
      <c r="FO550" s="39"/>
      <c r="FP550" s="39"/>
      <c r="FQ550" s="39"/>
      <c r="FR550" s="39"/>
      <c r="FS550" s="39"/>
      <c r="FT550" s="39"/>
      <c r="FU550" s="39"/>
      <c r="FV550" s="39"/>
      <c r="FW550" s="39"/>
      <c r="FX550" s="39"/>
      <c r="FY550" s="39"/>
      <c r="FZ550" s="39"/>
      <c r="GA550" s="39"/>
      <c r="GB550" s="39"/>
      <c r="GC550" s="39"/>
      <c r="GD550" s="39"/>
      <c r="GE550" s="39"/>
      <c r="GF550" s="39"/>
      <c r="GG550" s="39"/>
      <c r="GH550" s="39"/>
      <c r="GI550" s="39"/>
      <c r="GJ550" s="39"/>
      <c r="GK550" s="39"/>
      <c r="GL550" s="39"/>
      <c r="GM550" s="39"/>
      <c r="GN550" s="39"/>
      <c r="GO550" s="39"/>
      <c r="GP550" s="39"/>
    </row>
    <row r="551" spans="1:198">
      <c r="A551" s="192"/>
      <c r="B551" s="192"/>
      <c r="C551" s="192"/>
      <c r="D551" s="192"/>
      <c r="E551" s="192"/>
      <c r="F551" s="192"/>
      <c r="G551" s="192"/>
      <c r="H551" s="46"/>
      <c r="I551" s="53"/>
      <c r="J551" s="53"/>
      <c r="K551" s="207"/>
      <c r="L551" s="207"/>
      <c r="M551" s="207"/>
      <c r="N551" s="207"/>
      <c r="O551" s="207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  <c r="BO551" s="39"/>
      <c r="BP551" s="39"/>
      <c r="BQ551" s="39"/>
      <c r="BR551" s="39"/>
      <c r="BS551" s="39"/>
      <c r="BT551" s="39"/>
      <c r="BU551" s="39"/>
      <c r="BV551" s="39"/>
      <c r="BW551" s="39"/>
      <c r="BX551" s="39"/>
      <c r="BY551" s="39"/>
      <c r="BZ551" s="39"/>
      <c r="CA551" s="39"/>
      <c r="CB551" s="39"/>
      <c r="CC551" s="39"/>
      <c r="CD551" s="39"/>
      <c r="CE551" s="39"/>
      <c r="CF551" s="39"/>
      <c r="CG551" s="39"/>
      <c r="CH551" s="39"/>
      <c r="CI551" s="39"/>
      <c r="CJ551" s="39"/>
      <c r="CK551" s="39"/>
      <c r="CL551" s="39"/>
      <c r="CM551" s="39"/>
      <c r="CN551" s="39"/>
      <c r="CO551" s="39"/>
      <c r="CP551" s="39"/>
      <c r="CQ551" s="39"/>
      <c r="CR551" s="39"/>
      <c r="CS551" s="39"/>
      <c r="CT551" s="39"/>
      <c r="CU551" s="39"/>
      <c r="CV551" s="39"/>
      <c r="CW551" s="39"/>
      <c r="CX551" s="39"/>
      <c r="CY551" s="39"/>
      <c r="CZ551" s="39"/>
      <c r="DA551" s="39"/>
      <c r="DB551" s="39"/>
      <c r="DC551" s="39"/>
      <c r="DD551" s="39"/>
      <c r="DE551" s="39"/>
      <c r="DF551" s="39"/>
      <c r="DG551" s="39"/>
      <c r="DH551" s="39"/>
      <c r="DI551" s="39"/>
      <c r="DJ551" s="39"/>
      <c r="DK551" s="39"/>
      <c r="DL551" s="39"/>
      <c r="DM551" s="39"/>
      <c r="DN551" s="39"/>
      <c r="DO551" s="39"/>
      <c r="DP551" s="39"/>
      <c r="DQ551" s="39"/>
      <c r="DR551" s="39"/>
      <c r="DS551" s="39"/>
      <c r="DT551" s="39"/>
      <c r="DU551" s="39"/>
      <c r="DV551" s="39"/>
      <c r="DW551" s="39"/>
      <c r="DX551" s="39"/>
      <c r="DY551" s="39"/>
      <c r="DZ551" s="39"/>
      <c r="EA551" s="39"/>
      <c r="EB551" s="39"/>
      <c r="EC551" s="39"/>
      <c r="ED551" s="39"/>
      <c r="EE551" s="39"/>
      <c r="EF551" s="39"/>
      <c r="EG551" s="39"/>
      <c r="EH551" s="39"/>
      <c r="EI551" s="39"/>
      <c r="EJ551" s="39"/>
      <c r="EK551" s="39"/>
      <c r="EL551" s="39"/>
      <c r="EM551" s="39"/>
      <c r="EN551" s="39"/>
      <c r="EO551" s="39"/>
      <c r="EP551" s="39"/>
      <c r="EQ551" s="39"/>
      <c r="ER551" s="39"/>
      <c r="ES551" s="39"/>
      <c r="ET551" s="39"/>
      <c r="EU551" s="39"/>
      <c r="EV551" s="39"/>
      <c r="EW551" s="39"/>
      <c r="EX551" s="39"/>
      <c r="EY551" s="39"/>
      <c r="EZ551" s="39"/>
      <c r="FA551" s="39"/>
      <c r="FB551" s="39"/>
      <c r="FC551" s="39"/>
      <c r="FD551" s="39"/>
      <c r="FE551" s="39"/>
      <c r="FF551" s="39"/>
      <c r="FG551" s="39"/>
      <c r="FH551" s="39"/>
      <c r="FI551" s="39"/>
      <c r="FJ551" s="39"/>
      <c r="FK551" s="39"/>
      <c r="FL551" s="39"/>
      <c r="FM551" s="39"/>
      <c r="FN551" s="39"/>
      <c r="FO551" s="39"/>
      <c r="FP551" s="39"/>
      <c r="FQ551" s="39"/>
      <c r="FR551" s="39"/>
      <c r="FS551" s="39"/>
      <c r="FT551" s="39"/>
      <c r="FU551" s="39"/>
      <c r="FV551" s="39"/>
      <c r="FW551" s="39"/>
      <c r="FX551" s="39"/>
      <c r="FY551" s="39"/>
      <c r="FZ551" s="39"/>
      <c r="GA551" s="39"/>
      <c r="GB551" s="39"/>
      <c r="GC551" s="39"/>
      <c r="GD551" s="39"/>
      <c r="GE551" s="39"/>
      <c r="GF551" s="39"/>
      <c r="GG551" s="39"/>
      <c r="GH551" s="39"/>
      <c r="GI551" s="39"/>
      <c r="GJ551" s="39"/>
      <c r="GK551" s="39"/>
      <c r="GL551" s="39"/>
      <c r="GM551" s="39"/>
      <c r="GN551" s="39"/>
      <c r="GO551" s="39"/>
      <c r="GP551" s="39"/>
    </row>
    <row r="552" spans="1:198">
      <c r="A552" s="192"/>
      <c r="B552" s="192"/>
      <c r="C552" s="192"/>
      <c r="D552" s="192"/>
      <c r="E552" s="192"/>
      <c r="F552" s="192"/>
      <c r="G552" s="192"/>
      <c r="H552" s="46"/>
      <c r="I552" s="53"/>
      <c r="J552" s="53"/>
      <c r="K552" s="207"/>
      <c r="L552" s="207"/>
      <c r="M552" s="207"/>
      <c r="N552" s="207"/>
      <c r="O552" s="207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  <c r="BO552" s="39"/>
      <c r="BP552" s="39"/>
      <c r="BQ552" s="39"/>
      <c r="BR552" s="39"/>
      <c r="BS552" s="39"/>
      <c r="BT552" s="39"/>
      <c r="BU552" s="39"/>
      <c r="BV552" s="39"/>
      <c r="BW552" s="39"/>
      <c r="BX552" s="39"/>
      <c r="BY552" s="39"/>
      <c r="BZ552" s="39"/>
      <c r="CA552" s="39"/>
      <c r="CB552" s="39"/>
      <c r="CC552" s="39"/>
      <c r="CD552" s="39"/>
      <c r="CE552" s="39"/>
      <c r="CF552" s="39"/>
      <c r="CG552" s="39"/>
      <c r="CH552" s="39"/>
      <c r="CI552" s="39"/>
      <c r="CJ552" s="39"/>
      <c r="CK552" s="39"/>
      <c r="CL552" s="39"/>
      <c r="CM552" s="39"/>
      <c r="CN552" s="39"/>
      <c r="CO552" s="39"/>
      <c r="CP552" s="39"/>
      <c r="CQ552" s="39"/>
      <c r="CR552" s="39"/>
      <c r="CS552" s="39"/>
      <c r="CT552" s="39"/>
      <c r="CU552" s="39"/>
      <c r="CV552" s="39"/>
      <c r="CW552" s="39"/>
      <c r="CX552" s="39"/>
      <c r="CY552" s="39"/>
      <c r="CZ552" s="39"/>
      <c r="DA552" s="39"/>
      <c r="DB552" s="39"/>
      <c r="DC552" s="39"/>
      <c r="DD552" s="39"/>
      <c r="DE552" s="39"/>
      <c r="DF552" s="39"/>
      <c r="DG552" s="39"/>
      <c r="DH552" s="39"/>
      <c r="DI552" s="39"/>
      <c r="DJ552" s="39"/>
      <c r="DK552" s="39"/>
      <c r="DL552" s="39"/>
      <c r="DM552" s="39"/>
      <c r="DN552" s="39"/>
      <c r="DO552" s="39"/>
      <c r="DP552" s="39"/>
      <c r="DQ552" s="39"/>
      <c r="DR552" s="39"/>
      <c r="DS552" s="39"/>
      <c r="DT552" s="39"/>
      <c r="DU552" s="39"/>
      <c r="DV552" s="39"/>
      <c r="DW552" s="39"/>
      <c r="DX552" s="39"/>
      <c r="DY552" s="39"/>
      <c r="DZ552" s="39"/>
      <c r="EA552" s="39"/>
      <c r="EB552" s="39"/>
      <c r="EC552" s="39"/>
      <c r="ED552" s="39"/>
      <c r="EE552" s="39"/>
      <c r="EF552" s="39"/>
      <c r="EG552" s="39"/>
      <c r="EH552" s="39"/>
      <c r="EI552" s="39"/>
      <c r="EJ552" s="39"/>
      <c r="EK552" s="39"/>
      <c r="EL552" s="39"/>
      <c r="EM552" s="39"/>
      <c r="EN552" s="39"/>
      <c r="EO552" s="39"/>
      <c r="EP552" s="39"/>
      <c r="EQ552" s="39"/>
      <c r="ER552" s="39"/>
      <c r="ES552" s="39"/>
      <c r="ET552" s="39"/>
      <c r="EU552" s="39"/>
      <c r="EV552" s="39"/>
      <c r="EW552" s="39"/>
      <c r="EX552" s="39"/>
      <c r="EY552" s="39"/>
      <c r="EZ552" s="39"/>
      <c r="FA552" s="39"/>
      <c r="FB552" s="39"/>
      <c r="FC552" s="39"/>
      <c r="FD552" s="39"/>
      <c r="FE552" s="39"/>
      <c r="FF552" s="39"/>
      <c r="FG552" s="39"/>
      <c r="FH552" s="39"/>
      <c r="FI552" s="39"/>
      <c r="FJ552" s="39"/>
      <c r="FK552" s="39"/>
      <c r="FL552" s="39"/>
      <c r="FM552" s="39"/>
      <c r="FN552" s="39"/>
      <c r="FO552" s="39"/>
      <c r="FP552" s="39"/>
      <c r="FQ552" s="39"/>
      <c r="FR552" s="39"/>
      <c r="FS552" s="39"/>
      <c r="FT552" s="39"/>
      <c r="FU552" s="39"/>
      <c r="FV552" s="39"/>
      <c r="FW552" s="39"/>
      <c r="FX552" s="39"/>
      <c r="FY552" s="39"/>
      <c r="FZ552" s="39"/>
      <c r="GA552" s="39"/>
      <c r="GB552" s="39"/>
      <c r="GC552" s="39"/>
      <c r="GD552" s="39"/>
      <c r="GE552" s="39"/>
      <c r="GF552" s="39"/>
      <c r="GG552" s="39"/>
      <c r="GH552" s="39"/>
      <c r="GI552" s="39"/>
      <c r="GJ552" s="39"/>
      <c r="GK552" s="39"/>
      <c r="GL552" s="39"/>
      <c r="GM552" s="39"/>
      <c r="GN552" s="39"/>
      <c r="GO552" s="39"/>
      <c r="GP552" s="39"/>
    </row>
    <row r="553" spans="1:198">
      <c r="A553" s="192"/>
      <c r="B553" s="192"/>
      <c r="C553" s="192"/>
      <c r="D553" s="192"/>
      <c r="E553" s="192"/>
      <c r="F553" s="192"/>
      <c r="G553" s="192"/>
      <c r="H553" s="46"/>
      <c r="I553" s="53"/>
      <c r="J553" s="53"/>
      <c r="K553" s="207"/>
      <c r="L553" s="207"/>
      <c r="M553" s="207"/>
      <c r="N553" s="207"/>
      <c r="O553" s="207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  <c r="BO553" s="39"/>
      <c r="BP553" s="39"/>
      <c r="BQ553" s="39"/>
      <c r="BR553" s="39"/>
      <c r="BS553" s="39"/>
      <c r="BT553" s="39"/>
      <c r="BU553" s="39"/>
      <c r="BV553" s="39"/>
      <c r="BW553" s="39"/>
      <c r="BX553" s="39"/>
      <c r="BY553" s="39"/>
      <c r="BZ553" s="39"/>
      <c r="CA553" s="39"/>
      <c r="CB553" s="39"/>
      <c r="CC553" s="39"/>
      <c r="CD553" s="39"/>
      <c r="CE553" s="39"/>
      <c r="CF553" s="39"/>
      <c r="CG553" s="39"/>
      <c r="CH553" s="39"/>
      <c r="CI553" s="39"/>
      <c r="CJ553" s="39"/>
      <c r="CK553" s="39"/>
      <c r="CL553" s="39"/>
      <c r="CM553" s="39"/>
      <c r="CN553" s="39"/>
      <c r="CO553" s="39"/>
      <c r="CP553" s="39"/>
      <c r="CQ553" s="39"/>
      <c r="CR553" s="39"/>
      <c r="CS553" s="39"/>
      <c r="CT553" s="39"/>
      <c r="CU553" s="39"/>
      <c r="CV553" s="39"/>
      <c r="CW553" s="39"/>
      <c r="CX553" s="39"/>
      <c r="CY553" s="39"/>
      <c r="CZ553" s="39"/>
      <c r="DA553" s="39"/>
      <c r="DB553" s="39"/>
      <c r="DC553" s="39"/>
      <c r="DD553" s="39"/>
      <c r="DE553" s="39"/>
      <c r="DF553" s="39"/>
      <c r="DG553" s="39"/>
      <c r="DH553" s="39"/>
      <c r="DI553" s="39"/>
      <c r="DJ553" s="39"/>
      <c r="DK553" s="39"/>
      <c r="DL553" s="39"/>
      <c r="DM553" s="39"/>
      <c r="DN553" s="39"/>
      <c r="DO553" s="39"/>
      <c r="DP553" s="39"/>
      <c r="DQ553" s="39"/>
      <c r="DR553" s="39"/>
      <c r="DS553" s="39"/>
      <c r="DT553" s="39"/>
      <c r="DU553" s="39"/>
      <c r="DV553" s="39"/>
      <c r="DW553" s="39"/>
      <c r="DX553" s="39"/>
      <c r="DY553" s="39"/>
      <c r="DZ553" s="39"/>
      <c r="EA553" s="39"/>
      <c r="EB553" s="39"/>
      <c r="EC553" s="39"/>
      <c r="ED553" s="39"/>
      <c r="EE553" s="39"/>
      <c r="EF553" s="39"/>
      <c r="EG553" s="39"/>
      <c r="EH553" s="39"/>
      <c r="EI553" s="39"/>
      <c r="EJ553" s="39"/>
      <c r="EK553" s="39"/>
      <c r="EL553" s="39"/>
      <c r="EM553" s="39"/>
      <c r="EN553" s="39"/>
      <c r="EO553" s="39"/>
      <c r="EP553" s="39"/>
      <c r="EQ553" s="39"/>
      <c r="ER553" s="39"/>
      <c r="ES553" s="39"/>
      <c r="ET553" s="39"/>
      <c r="EU553" s="39"/>
      <c r="EV553" s="39"/>
      <c r="EW553" s="39"/>
      <c r="EX553" s="39"/>
      <c r="EY553" s="39"/>
      <c r="EZ553" s="39"/>
      <c r="FA553" s="39"/>
      <c r="FB553" s="39"/>
      <c r="FC553" s="39"/>
      <c r="FD553" s="39"/>
      <c r="FE553" s="39"/>
      <c r="FF553" s="39"/>
      <c r="FG553" s="39"/>
      <c r="FH553" s="39"/>
      <c r="FI553" s="39"/>
      <c r="FJ553" s="39"/>
      <c r="FK553" s="39"/>
      <c r="FL553" s="39"/>
      <c r="FM553" s="39"/>
      <c r="FN553" s="39"/>
      <c r="FO553" s="39"/>
      <c r="FP553" s="39"/>
      <c r="FQ553" s="39"/>
      <c r="FR553" s="39"/>
      <c r="FS553" s="39"/>
      <c r="FT553" s="39"/>
      <c r="FU553" s="39"/>
      <c r="FV553" s="39"/>
      <c r="FW553" s="39"/>
      <c r="FX553" s="39"/>
      <c r="FY553" s="39"/>
      <c r="FZ553" s="39"/>
      <c r="GA553" s="39"/>
      <c r="GB553" s="39"/>
      <c r="GC553" s="39"/>
      <c r="GD553" s="39"/>
      <c r="GE553" s="39"/>
      <c r="GF553" s="39"/>
      <c r="GG553" s="39"/>
      <c r="GH553" s="39"/>
      <c r="GI553" s="39"/>
      <c r="GJ553" s="39"/>
      <c r="GK553" s="39"/>
      <c r="GL553" s="39"/>
      <c r="GM553" s="39"/>
      <c r="GN553" s="39"/>
      <c r="GO553" s="39"/>
      <c r="GP553" s="39"/>
    </row>
    <row r="554" spans="1:198">
      <c r="A554" s="192"/>
      <c r="B554" s="192"/>
      <c r="C554" s="192"/>
      <c r="D554" s="192"/>
      <c r="E554" s="192"/>
      <c r="F554" s="192"/>
      <c r="G554" s="192"/>
      <c r="H554" s="46"/>
      <c r="I554" s="53"/>
      <c r="J554" s="53"/>
      <c r="K554" s="207"/>
      <c r="L554" s="207"/>
      <c r="M554" s="207"/>
      <c r="N554" s="207"/>
      <c r="O554" s="207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  <c r="BO554" s="39"/>
      <c r="BP554" s="39"/>
      <c r="BQ554" s="39"/>
      <c r="BR554" s="39"/>
      <c r="BS554" s="39"/>
      <c r="BT554" s="39"/>
      <c r="BU554" s="39"/>
      <c r="BV554" s="39"/>
      <c r="BW554" s="39"/>
      <c r="BX554" s="39"/>
      <c r="BY554" s="39"/>
      <c r="BZ554" s="39"/>
      <c r="CA554" s="39"/>
      <c r="CB554" s="39"/>
      <c r="CC554" s="39"/>
      <c r="CD554" s="39"/>
      <c r="CE554" s="39"/>
      <c r="CF554" s="39"/>
      <c r="CG554" s="39"/>
      <c r="CH554" s="39"/>
      <c r="CI554" s="39"/>
      <c r="CJ554" s="39"/>
      <c r="CK554" s="39"/>
      <c r="CL554" s="39"/>
      <c r="CM554" s="39"/>
      <c r="CN554" s="39"/>
      <c r="CO554" s="39"/>
      <c r="CP554" s="39"/>
      <c r="CQ554" s="39"/>
      <c r="CR554" s="39"/>
      <c r="CS554" s="39"/>
      <c r="CT554" s="39"/>
      <c r="CU554" s="39"/>
      <c r="CV554" s="39"/>
      <c r="CW554" s="39"/>
      <c r="CX554" s="39"/>
      <c r="CY554" s="39"/>
      <c r="CZ554" s="39"/>
      <c r="DA554" s="39"/>
      <c r="DB554" s="39"/>
      <c r="DC554" s="39"/>
      <c r="DD554" s="39"/>
      <c r="DE554" s="39"/>
      <c r="DF554" s="39"/>
      <c r="DG554" s="39"/>
      <c r="DH554" s="39"/>
      <c r="DI554" s="39"/>
      <c r="DJ554" s="39"/>
      <c r="DK554" s="39"/>
      <c r="DL554" s="39"/>
      <c r="DM554" s="39"/>
      <c r="DN554" s="39"/>
      <c r="DO554" s="39"/>
      <c r="DP554" s="39"/>
      <c r="DQ554" s="39"/>
      <c r="DR554" s="39"/>
      <c r="DS554" s="39"/>
      <c r="DT554" s="39"/>
      <c r="DU554" s="39"/>
      <c r="DV554" s="39"/>
      <c r="DW554" s="39"/>
      <c r="DX554" s="39"/>
      <c r="DY554" s="39"/>
      <c r="DZ554" s="39"/>
      <c r="EA554" s="39"/>
      <c r="EB554" s="39"/>
      <c r="EC554" s="39"/>
      <c r="ED554" s="39"/>
      <c r="EE554" s="39"/>
      <c r="EF554" s="39"/>
      <c r="EG554" s="39"/>
      <c r="EH554" s="39"/>
      <c r="EI554" s="39"/>
      <c r="EJ554" s="39"/>
      <c r="EK554" s="39"/>
      <c r="EL554" s="39"/>
      <c r="EM554" s="39"/>
      <c r="EN554" s="39"/>
      <c r="EO554" s="39"/>
      <c r="EP554" s="39"/>
      <c r="EQ554" s="39"/>
      <c r="ER554" s="39"/>
      <c r="ES554" s="39"/>
      <c r="ET554" s="39"/>
      <c r="EU554" s="39"/>
      <c r="EV554" s="39"/>
      <c r="EW554" s="39"/>
      <c r="EX554" s="39"/>
      <c r="EY554" s="39"/>
      <c r="EZ554" s="39"/>
      <c r="FA554" s="39"/>
      <c r="FB554" s="39"/>
      <c r="FC554" s="39"/>
      <c r="FD554" s="39"/>
      <c r="FE554" s="39"/>
      <c r="FF554" s="39"/>
      <c r="FG554" s="39"/>
      <c r="FH554" s="39"/>
      <c r="FI554" s="39"/>
      <c r="FJ554" s="39"/>
      <c r="FK554" s="39"/>
      <c r="FL554" s="39"/>
      <c r="FM554" s="39"/>
      <c r="FN554" s="39"/>
      <c r="FO554" s="39"/>
      <c r="FP554" s="39"/>
      <c r="FQ554" s="39"/>
      <c r="FR554" s="39"/>
      <c r="FS554" s="39"/>
      <c r="FT554" s="39"/>
      <c r="FU554" s="39"/>
      <c r="FV554" s="39"/>
      <c r="FW554" s="39"/>
      <c r="FX554" s="39"/>
      <c r="FY554" s="39"/>
      <c r="FZ554" s="39"/>
      <c r="GA554" s="39"/>
      <c r="GB554" s="39"/>
      <c r="GC554" s="39"/>
      <c r="GD554" s="39"/>
      <c r="GE554" s="39"/>
      <c r="GF554" s="39"/>
      <c r="GG554" s="39"/>
      <c r="GH554" s="39"/>
      <c r="GI554" s="39"/>
      <c r="GJ554" s="39"/>
      <c r="GK554" s="39"/>
      <c r="GL554" s="39"/>
      <c r="GM554" s="39"/>
      <c r="GN554" s="39"/>
      <c r="GO554" s="39"/>
      <c r="GP554" s="39"/>
    </row>
    <row r="555" spans="1:198">
      <c r="A555" s="192"/>
      <c r="B555" s="192"/>
      <c r="C555" s="192"/>
      <c r="D555" s="192"/>
      <c r="E555" s="192"/>
      <c r="F555" s="192"/>
      <c r="G555" s="192"/>
      <c r="H555" s="46"/>
      <c r="I555" s="53"/>
      <c r="J555" s="53"/>
      <c r="K555" s="207"/>
      <c r="L555" s="207"/>
      <c r="M555" s="207"/>
      <c r="N555" s="207"/>
      <c r="O555" s="207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  <c r="BO555" s="39"/>
      <c r="BP555" s="39"/>
      <c r="BQ555" s="39"/>
      <c r="BR555" s="39"/>
      <c r="BS555" s="39"/>
      <c r="BT555" s="39"/>
      <c r="BU555" s="39"/>
      <c r="BV555" s="39"/>
      <c r="BW555" s="39"/>
      <c r="BX555" s="39"/>
      <c r="BY555" s="39"/>
      <c r="BZ555" s="39"/>
      <c r="CA555" s="39"/>
      <c r="CB555" s="39"/>
      <c r="CC555" s="39"/>
      <c r="CD555" s="39"/>
      <c r="CE555" s="39"/>
      <c r="CF555" s="39"/>
      <c r="CG555" s="39"/>
      <c r="CH555" s="39"/>
      <c r="CI555" s="39"/>
      <c r="CJ555" s="39"/>
      <c r="CK555" s="39"/>
      <c r="CL555" s="39"/>
      <c r="CM555" s="39"/>
      <c r="CN555" s="39"/>
      <c r="CO555" s="39"/>
      <c r="CP555" s="39"/>
      <c r="CQ555" s="39"/>
      <c r="CR555" s="39"/>
      <c r="CS555" s="39"/>
      <c r="CT555" s="39"/>
      <c r="CU555" s="39"/>
      <c r="CV555" s="39"/>
      <c r="CW555" s="39"/>
      <c r="CX555" s="39"/>
      <c r="CY555" s="39"/>
      <c r="CZ555" s="39"/>
      <c r="DA555" s="39"/>
      <c r="DB555" s="39"/>
      <c r="DC555" s="39"/>
      <c r="DD555" s="39"/>
      <c r="DE555" s="39"/>
      <c r="DF555" s="39"/>
      <c r="DG555" s="39"/>
      <c r="DH555" s="39"/>
      <c r="DI555" s="39"/>
      <c r="DJ555" s="39"/>
      <c r="DK555" s="39"/>
      <c r="DL555" s="39"/>
      <c r="DM555" s="39"/>
      <c r="DN555" s="39"/>
      <c r="DO555" s="39"/>
      <c r="DP555" s="39"/>
      <c r="DQ555" s="39"/>
      <c r="DR555" s="39"/>
      <c r="DS555" s="39"/>
      <c r="DT555" s="39"/>
      <c r="DU555" s="39"/>
      <c r="DV555" s="39"/>
      <c r="DW555" s="39"/>
      <c r="DX555" s="39"/>
      <c r="DY555" s="39"/>
      <c r="DZ555" s="39"/>
      <c r="EA555" s="39"/>
      <c r="EB555" s="39"/>
      <c r="EC555" s="39"/>
      <c r="ED555" s="39"/>
      <c r="EE555" s="39"/>
      <c r="EF555" s="39"/>
      <c r="EG555" s="39"/>
      <c r="EH555" s="39"/>
      <c r="EI555" s="39"/>
      <c r="EJ555" s="39"/>
      <c r="EK555" s="39"/>
      <c r="EL555" s="39"/>
      <c r="EM555" s="39"/>
      <c r="EN555" s="39"/>
      <c r="EO555" s="39"/>
      <c r="EP555" s="39"/>
      <c r="EQ555" s="39"/>
      <c r="ER555" s="39"/>
      <c r="ES555" s="39"/>
      <c r="ET555" s="39"/>
      <c r="EU555" s="39"/>
      <c r="EV555" s="39"/>
      <c r="EW555" s="39"/>
      <c r="EX555" s="39"/>
      <c r="EY555" s="39"/>
      <c r="EZ555" s="39"/>
      <c r="FA555" s="39"/>
      <c r="FB555" s="39"/>
      <c r="FC555" s="39"/>
      <c r="FD555" s="39"/>
      <c r="FE555" s="39"/>
      <c r="FF555" s="39"/>
      <c r="FG555" s="39"/>
      <c r="FH555" s="39"/>
      <c r="FI555" s="39"/>
      <c r="FJ555" s="39"/>
      <c r="FK555" s="39"/>
      <c r="FL555" s="39"/>
      <c r="FM555" s="39"/>
      <c r="FN555" s="39"/>
      <c r="FO555" s="39"/>
      <c r="FP555" s="39"/>
      <c r="FQ555" s="39"/>
      <c r="FR555" s="39"/>
      <c r="FS555" s="39"/>
      <c r="FT555" s="39"/>
      <c r="FU555" s="39"/>
      <c r="FV555" s="39"/>
      <c r="FW555" s="39"/>
      <c r="FX555" s="39"/>
      <c r="FY555" s="39"/>
      <c r="FZ555" s="39"/>
      <c r="GA555" s="39"/>
      <c r="GB555" s="39"/>
      <c r="GC555" s="39"/>
      <c r="GD555" s="39"/>
      <c r="GE555" s="39"/>
      <c r="GF555" s="39"/>
      <c r="GG555" s="39"/>
      <c r="GH555" s="39"/>
      <c r="GI555" s="39"/>
      <c r="GJ555" s="39"/>
      <c r="GK555" s="39"/>
      <c r="GL555" s="39"/>
      <c r="GM555" s="39"/>
      <c r="GN555" s="39"/>
      <c r="GO555" s="39"/>
      <c r="GP555" s="39"/>
    </row>
    <row r="556" spans="1:198">
      <c r="A556" s="192"/>
      <c r="B556" s="192"/>
      <c r="C556" s="192"/>
      <c r="D556" s="192"/>
      <c r="E556" s="192"/>
      <c r="F556" s="192"/>
      <c r="G556" s="192"/>
      <c r="H556" s="46"/>
      <c r="I556" s="53"/>
      <c r="J556" s="53"/>
      <c r="K556" s="207"/>
      <c r="L556" s="207"/>
      <c r="M556" s="207"/>
      <c r="N556" s="207"/>
      <c r="O556" s="207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  <c r="BO556" s="39"/>
      <c r="BP556" s="39"/>
      <c r="BQ556" s="39"/>
      <c r="BR556" s="39"/>
      <c r="BS556" s="39"/>
      <c r="BT556" s="39"/>
      <c r="BU556" s="39"/>
      <c r="BV556" s="39"/>
      <c r="BW556" s="39"/>
      <c r="BX556" s="39"/>
      <c r="BY556" s="39"/>
      <c r="BZ556" s="39"/>
      <c r="CA556" s="39"/>
      <c r="CB556" s="39"/>
      <c r="CC556" s="39"/>
      <c r="CD556" s="39"/>
      <c r="CE556" s="39"/>
      <c r="CF556" s="39"/>
      <c r="CG556" s="39"/>
      <c r="CH556" s="39"/>
      <c r="CI556" s="39"/>
      <c r="CJ556" s="39"/>
      <c r="CK556" s="39"/>
      <c r="CL556" s="39"/>
      <c r="CM556" s="39"/>
      <c r="CN556" s="39"/>
      <c r="CO556" s="39"/>
      <c r="CP556" s="39"/>
      <c r="CQ556" s="39"/>
      <c r="CR556" s="39"/>
      <c r="CS556" s="39"/>
      <c r="CT556" s="39"/>
      <c r="CU556" s="39"/>
      <c r="CV556" s="39"/>
      <c r="CW556" s="39"/>
      <c r="CX556" s="39"/>
      <c r="CY556" s="39"/>
      <c r="CZ556" s="39"/>
      <c r="DA556" s="39"/>
      <c r="DB556" s="39"/>
      <c r="DC556" s="39"/>
      <c r="DD556" s="39"/>
      <c r="DE556" s="39"/>
      <c r="DF556" s="39"/>
      <c r="DG556" s="39"/>
      <c r="DH556" s="39"/>
      <c r="DI556" s="39"/>
      <c r="DJ556" s="39"/>
      <c r="DK556" s="39"/>
      <c r="DL556" s="39"/>
      <c r="DM556" s="39"/>
      <c r="DN556" s="39"/>
      <c r="DO556" s="39"/>
      <c r="DP556" s="39"/>
      <c r="DQ556" s="39"/>
      <c r="DR556" s="39"/>
      <c r="DS556" s="39"/>
      <c r="DT556" s="39"/>
      <c r="DU556" s="39"/>
      <c r="DV556" s="39"/>
      <c r="DW556" s="39"/>
      <c r="DX556" s="39"/>
      <c r="DY556" s="39"/>
      <c r="DZ556" s="39"/>
      <c r="EA556" s="39"/>
      <c r="EB556" s="39"/>
      <c r="EC556" s="39"/>
      <c r="ED556" s="39"/>
      <c r="EE556" s="39"/>
      <c r="EF556" s="39"/>
      <c r="EG556" s="39"/>
      <c r="EH556" s="39"/>
      <c r="EI556" s="39"/>
      <c r="EJ556" s="39"/>
      <c r="EK556" s="39"/>
      <c r="EL556" s="39"/>
      <c r="EM556" s="39"/>
      <c r="EN556" s="39"/>
      <c r="EO556" s="39"/>
      <c r="EP556" s="39"/>
      <c r="EQ556" s="39"/>
      <c r="ER556" s="39"/>
      <c r="ES556" s="39"/>
      <c r="ET556" s="39"/>
      <c r="EU556" s="39"/>
      <c r="EV556" s="39"/>
      <c r="EW556" s="39"/>
      <c r="EX556" s="39"/>
      <c r="EY556" s="39"/>
      <c r="EZ556" s="39"/>
      <c r="FA556" s="39"/>
      <c r="FB556" s="39"/>
      <c r="FC556" s="39"/>
      <c r="FD556" s="39"/>
      <c r="FE556" s="39"/>
      <c r="FF556" s="39"/>
      <c r="FG556" s="39"/>
      <c r="FH556" s="39"/>
      <c r="FI556" s="39"/>
      <c r="FJ556" s="39"/>
      <c r="FK556" s="39"/>
      <c r="FL556" s="39"/>
      <c r="FM556" s="39"/>
      <c r="FN556" s="39"/>
      <c r="FO556" s="39"/>
      <c r="FP556" s="39"/>
      <c r="FQ556" s="39"/>
      <c r="FR556" s="39"/>
      <c r="FS556" s="39"/>
      <c r="FT556" s="39"/>
      <c r="FU556" s="39"/>
      <c r="FV556" s="39"/>
      <c r="FW556" s="39"/>
      <c r="FX556" s="39"/>
      <c r="FY556" s="39"/>
      <c r="FZ556" s="39"/>
      <c r="GA556" s="39"/>
      <c r="GB556" s="39"/>
      <c r="GC556" s="39"/>
      <c r="GD556" s="39"/>
      <c r="GE556" s="39"/>
      <c r="GF556" s="39"/>
      <c r="GG556" s="39"/>
      <c r="GH556" s="39"/>
      <c r="GI556" s="39"/>
      <c r="GJ556" s="39"/>
      <c r="GK556" s="39"/>
      <c r="GL556" s="39"/>
      <c r="GM556" s="39"/>
      <c r="GN556" s="39"/>
      <c r="GO556" s="39"/>
      <c r="GP556" s="39"/>
    </row>
    <row r="557" spans="1:198">
      <c r="A557" s="192"/>
      <c r="B557" s="192"/>
      <c r="C557" s="192"/>
      <c r="D557" s="192"/>
      <c r="E557" s="192"/>
      <c r="F557" s="192"/>
      <c r="G557" s="192"/>
      <c r="H557" s="46"/>
      <c r="I557" s="53"/>
      <c r="J557" s="53"/>
      <c r="K557" s="207"/>
      <c r="L557" s="207"/>
      <c r="M557" s="207"/>
      <c r="N557" s="207"/>
      <c r="O557" s="207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  <c r="BO557" s="39"/>
      <c r="BP557" s="39"/>
      <c r="BQ557" s="39"/>
      <c r="BR557" s="39"/>
      <c r="BS557" s="39"/>
      <c r="BT557" s="39"/>
      <c r="BU557" s="39"/>
      <c r="BV557" s="39"/>
      <c r="BW557" s="39"/>
      <c r="BX557" s="39"/>
      <c r="BY557" s="39"/>
      <c r="BZ557" s="39"/>
      <c r="CA557" s="39"/>
      <c r="CB557" s="39"/>
      <c r="CC557" s="39"/>
      <c r="CD557" s="39"/>
      <c r="CE557" s="39"/>
      <c r="CF557" s="39"/>
      <c r="CG557" s="39"/>
      <c r="CH557" s="39"/>
      <c r="CI557" s="39"/>
      <c r="CJ557" s="39"/>
      <c r="CK557" s="39"/>
      <c r="CL557" s="39"/>
      <c r="CM557" s="39"/>
      <c r="CN557" s="39"/>
      <c r="CO557" s="39"/>
      <c r="CP557" s="39"/>
      <c r="CQ557" s="39"/>
      <c r="CR557" s="39"/>
      <c r="CS557" s="39"/>
      <c r="CT557" s="39"/>
      <c r="CU557" s="39"/>
      <c r="CV557" s="39"/>
      <c r="CW557" s="39"/>
      <c r="CX557" s="39"/>
      <c r="CY557" s="39"/>
      <c r="CZ557" s="39"/>
      <c r="DA557" s="39"/>
      <c r="DB557" s="39"/>
      <c r="DC557" s="39"/>
      <c r="DD557" s="39"/>
      <c r="DE557" s="39"/>
      <c r="DF557" s="39"/>
      <c r="DG557" s="39"/>
      <c r="DH557" s="39"/>
      <c r="DI557" s="39"/>
      <c r="DJ557" s="39"/>
      <c r="DK557" s="39"/>
      <c r="DL557" s="39"/>
      <c r="DM557" s="39"/>
      <c r="DN557" s="39"/>
      <c r="DO557" s="39"/>
      <c r="DP557" s="39"/>
      <c r="DQ557" s="39"/>
      <c r="DR557" s="39"/>
      <c r="DS557" s="39"/>
      <c r="DT557" s="39"/>
      <c r="DU557" s="39"/>
      <c r="DV557" s="39"/>
      <c r="DW557" s="39"/>
      <c r="DX557" s="39"/>
      <c r="DY557" s="39"/>
      <c r="DZ557" s="39"/>
      <c r="EA557" s="39"/>
      <c r="EB557" s="39"/>
      <c r="EC557" s="39"/>
      <c r="ED557" s="39"/>
      <c r="EE557" s="39"/>
      <c r="EF557" s="39"/>
      <c r="EG557" s="39"/>
      <c r="EH557" s="39"/>
      <c r="EI557" s="39"/>
      <c r="EJ557" s="39"/>
      <c r="EK557" s="39"/>
      <c r="EL557" s="39"/>
      <c r="EM557" s="39"/>
      <c r="EN557" s="39"/>
      <c r="EO557" s="39"/>
      <c r="EP557" s="39"/>
      <c r="EQ557" s="39"/>
      <c r="ER557" s="39"/>
      <c r="ES557" s="39"/>
      <c r="ET557" s="39"/>
      <c r="EU557" s="39"/>
      <c r="EV557" s="39"/>
      <c r="EW557" s="39"/>
      <c r="EX557" s="39"/>
      <c r="EY557" s="39"/>
      <c r="EZ557" s="39"/>
      <c r="FA557" s="39"/>
      <c r="FB557" s="39"/>
      <c r="FC557" s="39"/>
      <c r="FD557" s="39"/>
      <c r="FE557" s="39"/>
      <c r="FF557" s="39"/>
      <c r="FG557" s="39"/>
      <c r="FH557" s="39"/>
      <c r="FI557" s="39"/>
      <c r="FJ557" s="39"/>
      <c r="FK557" s="39"/>
      <c r="FL557" s="39"/>
      <c r="FM557" s="39"/>
      <c r="FN557" s="39"/>
      <c r="FO557" s="39"/>
      <c r="FP557" s="39"/>
      <c r="FQ557" s="39"/>
      <c r="FR557" s="39"/>
      <c r="FS557" s="39"/>
      <c r="FT557" s="39"/>
      <c r="FU557" s="39"/>
      <c r="FV557" s="39"/>
      <c r="FW557" s="39"/>
      <c r="FX557" s="39"/>
      <c r="FY557" s="39"/>
      <c r="FZ557" s="39"/>
      <c r="GA557" s="39"/>
      <c r="GB557" s="39"/>
      <c r="GC557" s="39"/>
      <c r="GD557" s="39"/>
      <c r="GE557" s="39"/>
      <c r="GF557" s="39"/>
      <c r="GG557" s="39"/>
      <c r="GH557" s="39"/>
      <c r="GI557" s="39"/>
      <c r="GJ557" s="39"/>
      <c r="GK557" s="39"/>
      <c r="GL557" s="39"/>
      <c r="GM557" s="39"/>
      <c r="GN557" s="39"/>
      <c r="GO557" s="39"/>
      <c r="GP557" s="39"/>
    </row>
    <row r="558" spans="1:198">
      <c r="A558" s="192"/>
      <c r="B558" s="192"/>
      <c r="C558" s="192"/>
      <c r="D558" s="192"/>
      <c r="E558" s="192"/>
      <c r="F558" s="192"/>
      <c r="G558" s="192"/>
      <c r="H558" s="46"/>
      <c r="I558" s="53"/>
      <c r="J558" s="53"/>
      <c r="K558" s="207"/>
      <c r="L558" s="207"/>
      <c r="M558" s="207"/>
      <c r="N558" s="207"/>
      <c r="O558" s="207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  <c r="CP558" s="39"/>
      <c r="CQ558" s="39"/>
      <c r="CR558" s="39"/>
      <c r="CS558" s="39"/>
      <c r="CT558" s="39"/>
      <c r="CU558" s="39"/>
      <c r="CV558" s="39"/>
      <c r="CW558" s="39"/>
      <c r="CX558" s="39"/>
      <c r="CY558" s="39"/>
      <c r="CZ558" s="39"/>
      <c r="DA558" s="39"/>
      <c r="DB558" s="39"/>
      <c r="DC558" s="39"/>
      <c r="DD558" s="39"/>
      <c r="DE558" s="39"/>
      <c r="DF558" s="39"/>
      <c r="DG558" s="39"/>
      <c r="DH558" s="39"/>
      <c r="DI558" s="39"/>
      <c r="DJ558" s="39"/>
      <c r="DK558" s="39"/>
      <c r="DL558" s="39"/>
      <c r="DM558" s="39"/>
      <c r="DN558" s="39"/>
      <c r="DO558" s="39"/>
      <c r="DP558" s="39"/>
      <c r="DQ558" s="39"/>
      <c r="DR558" s="39"/>
      <c r="DS558" s="39"/>
      <c r="DT558" s="39"/>
      <c r="DU558" s="39"/>
      <c r="DV558" s="39"/>
      <c r="DW558" s="39"/>
      <c r="DX558" s="39"/>
      <c r="DY558" s="39"/>
      <c r="DZ558" s="39"/>
      <c r="EA558" s="39"/>
      <c r="EB558" s="39"/>
      <c r="EC558" s="39"/>
      <c r="ED558" s="39"/>
      <c r="EE558" s="39"/>
      <c r="EF558" s="39"/>
      <c r="EG558" s="39"/>
      <c r="EH558" s="39"/>
      <c r="EI558" s="39"/>
      <c r="EJ558" s="39"/>
      <c r="EK558" s="39"/>
      <c r="EL558" s="39"/>
      <c r="EM558" s="39"/>
      <c r="EN558" s="39"/>
      <c r="EO558" s="39"/>
      <c r="EP558" s="39"/>
      <c r="EQ558" s="39"/>
      <c r="ER558" s="39"/>
      <c r="ES558" s="39"/>
      <c r="ET558" s="39"/>
      <c r="EU558" s="39"/>
      <c r="EV558" s="39"/>
      <c r="EW558" s="39"/>
      <c r="EX558" s="39"/>
      <c r="EY558" s="39"/>
      <c r="EZ558" s="39"/>
      <c r="FA558" s="39"/>
      <c r="FB558" s="39"/>
      <c r="FC558" s="39"/>
      <c r="FD558" s="39"/>
      <c r="FE558" s="39"/>
      <c r="FF558" s="39"/>
      <c r="FG558" s="39"/>
      <c r="FH558" s="39"/>
      <c r="FI558" s="39"/>
      <c r="FJ558" s="39"/>
      <c r="FK558" s="39"/>
      <c r="FL558" s="39"/>
      <c r="FM558" s="39"/>
      <c r="FN558" s="39"/>
      <c r="FO558" s="39"/>
      <c r="FP558" s="39"/>
      <c r="FQ558" s="39"/>
      <c r="FR558" s="39"/>
      <c r="FS558" s="39"/>
      <c r="FT558" s="39"/>
      <c r="FU558" s="39"/>
      <c r="FV558" s="39"/>
      <c r="FW558" s="39"/>
      <c r="FX558" s="39"/>
      <c r="FY558" s="39"/>
      <c r="FZ558" s="39"/>
      <c r="GA558" s="39"/>
      <c r="GB558" s="39"/>
      <c r="GC558" s="39"/>
      <c r="GD558" s="39"/>
      <c r="GE558" s="39"/>
      <c r="GF558" s="39"/>
      <c r="GG558" s="39"/>
      <c r="GH558" s="39"/>
      <c r="GI558" s="39"/>
      <c r="GJ558" s="39"/>
      <c r="GK558" s="39"/>
      <c r="GL558" s="39"/>
      <c r="GM558" s="39"/>
      <c r="GN558" s="39"/>
      <c r="GO558" s="39"/>
      <c r="GP558" s="39"/>
    </row>
    <row r="559" spans="1:198">
      <c r="A559" s="192"/>
      <c r="B559" s="192"/>
      <c r="C559" s="192"/>
      <c r="D559" s="192"/>
      <c r="E559" s="192"/>
      <c r="F559" s="192"/>
      <c r="G559" s="192"/>
      <c r="H559" s="46"/>
      <c r="I559" s="53"/>
      <c r="J559" s="53"/>
      <c r="K559" s="207"/>
      <c r="L559" s="207"/>
      <c r="M559" s="207"/>
      <c r="N559" s="207"/>
      <c r="O559" s="207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39"/>
      <c r="CT559" s="39"/>
      <c r="CU559" s="39"/>
      <c r="CV559" s="39"/>
      <c r="CW559" s="39"/>
      <c r="CX559" s="39"/>
      <c r="CY559" s="39"/>
      <c r="CZ559" s="39"/>
      <c r="DA559" s="39"/>
      <c r="DB559" s="39"/>
      <c r="DC559" s="39"/>
      <c r="DD559" s="39"/>
      <c r="DE559" s="39"/>
      <c r="DF559" s="39"/>
      <c r="DG559" s="39"/>
      <c r="DH559" s="39"/>
      <c r="DI559" s="39"/>
      <c r="DJ559" s="39"/>
      <c r="DK559" s="39"/>
      <c r="DL559" s="39"/>
      <c r="DM559" s="39"/>
      <c r="DN559" s="39"/>
      <c r="DO559" s="39"/>
      <c r="DP559" s="39"/>
      <c r="DQ559" s="39"/>
      <c r="DR559" s="39"/>
      <c r="DS559" s="39"/>
      <c r="DT559" s="39"/>
      <c r="DU559" s="39"/>
      <c r="DV559" s="39"/>
      <c r="DW559" s="39"/>
      <c r="DX559" s="39"/>
      <c r="DY559" s="39"/>
      <c r="DZ559" s="39"/>
      <c r="EA559" s="39"/>
      <c r="EB559" s="39"/>
      <c r="EC559" s="39"/>
      <c r="ED559" s="39"/>
      <c r="EE559" s="39"/>
      <c r="EF559" s="39"/>
      <c r="EG559" s="39"/>
      <c r="EH559" s="39"/>
      <c r="EI559" s="39"/>
      <c r="EJ559" s="39"/>
      <c r="EK559" s="39"/>
      <c r="EL559" s="39"/>
      <c r="EM559" s="39"/>
      <c r="EN559" s="39"/>
      <c r="EO559" s="39"/>
      <c r="EP559" s="39"/>
      <c r="EQ559" s="39"/>
      <c r="ER559" s="39"/>
      <c r="ES559" s="39"/>
      <c r="ET559" s="39"/>
      <c r="EU559" s="39"/>
      <c r="EV559" s="39"/>
      <c r="EW559" s="39"/>
      <c r="EX559" s="39"/>
      <c r="EY559" s="39"/>
      <c r="EZ559" s="39"/>
      <c r="FA559" s="39"/>
      <c r="FB559" s="39"/>
      <c r="FC559" s="39"/>
      <c r="FD559" s="39"/>
      <c r="FE559" s="39"/>
      <c r="FF559" s="39"/>
      <c r="FG559" s="39"/>
      <c r="FH559" s="39"/>
      <c r="FI559" s="39"/>
      <c r="FJ559" s="39"/>
      <c r="FK559" s="39"/>
      <c r="FL559" s="39"/>
      <c r="FM559" s="39"/>
      <c r="FN559" s="39"/>
      <c r="FO559" s="39"/>
      <c r="FP559" s="39"/>
      <c r="FQ559" s="39"/>
      <c r="FR559" s="39"/>
      <c r="FS559" s="39"/>
      <c r="FT559" s="39"/>
      <c r="FU559" s="39"/>
      <c r="FV559" s="39"/>
      <c r="FW559" s="39"/>
      <c r="FX559" s="39"/>
      <c r="FY559" s="39"/>
      <c r="FZ559" s="39"/>
      <c r="GA559" s="39"/>
      <c r="GB559" s="39"/>
      <c r="GC559" s="39"/>
      <c r="GD559" s="39"/>
      <c r="GE559" s="39"/>
      <c r="GF559" s="39"/>
      <c r="GG559" s="39"/>
      <c r="GH559" s="39"/>
      <c r="GI559" s="39"/>
      <c r="GJ559" s="39"/>
      <c r="GK559" s="39"/>
      <c r="GL559" s="39"/>
      <c r="GM559" s="39"/>
      <c r="GN559" s="39"/>
      <c r="GO559" s="39"/>
      <c r="GP559" s="39"/>
    </row>
    <row r="560" spans="1:198">
      <c r="A560" s="192"/>
      <c r="B560" s="192"/>
      <c r="C560" s="192"/>
      <c r="D560" s="192"/>
      <c r="E560" s="192"/>
      <c r="F560" s="192"/>
      <c r="G560" s="192"/>
      <c r="H560" s="46"/>
      <c r="I560" s="53"/>
      <c r="J560" s="53"/>
      <c r="K560" s="207"/>
      <c r="L560" s="207"/>
      <c r="M560" s="207"/>
      <c r="N560" s="207"/>
      <c r="O560" s="207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39"/>
      <c r="CT560" s="39"/>
      <c r="CU560" s="39"/>
      <c r="CV560" s="39"/>
      <c r="CW560" s="39"/>
      <c r="CX560" s="39"/>
      <c r="CY560" s="39"/>
      <c r="CZ560" s="39"/>
      <c r="DA560" s="39"/>
      <c r="DB560" s="39"/>
      <c r="DC560" s="39"/>
      <c r="DD560" s="39"/>
      <c r="DE560" s="39"/>
      <c r="DF560" s="39"/>
      <c r="DG560" s="39"/>
      <c r="DH560" s="39"/>
      <c r="DI560" s="39"/>
      <c r="DJ560" s="39"/>
      <c r="DK560" s="39"/>
      <c r="DL560" s="39"/>
      <c r="DM560" s="39"/>
      <c r="DN560" s="39"/>
      <c r="DO560" s="39"/>
      <c r="DP560" s="39"/>
      <c r="DQ560" s="39"/>
      <c r="DR560" s="39"/>
      <c r="DS560" s="39"/>
      <c r="DT560" s="39"/>
      <c r="DU560" s="39"/>
      <c r="DV560" s="39"/>
      <c r="DW560" s="39"/>
      <c r="DX560" s="39"/>
      <c r="DY560" s="39"/>
      <c r="DZ560" s="39"/>
      <c r="EA560" s="39"/>
      <c r="EB560" s="39"/>
      <c r="EC560" s="39"/>
      <c r="ED560" s="39"/>
      <c r="EE560" s="39"/>
      <c r="EF560" s="39"/>
      <c r="EG560" s="39"/>
      <c r="EH560" s="39"/>
      <c r="EI560" s="39"/>
      <c r="EJ560" s="39"/>
      <c r="EK560" s="39"/>
      <c r="EL560" s="39"/>
      <c r="EM560" s="39"/>
      <c r="EN560" s="39"/>
      <c r="EO560" s="39"/>
      <c r="EP560" s="39"/>
      <c r="EQ560" s="39"/>
      <c r="ER560" s="39"/>
      <c r="ES560" s="39"/>
      <c r="ET560" s="39"/>
      <c r="EU560" s="39"/>
      <c r="EV560" s="39"/>
      <c r="EW560" s="39"/>
      <c r="EX560" s="39"/>
      <c r="EY560" s="39"/>
      <c r="EZ560" s="39"/>
      <c r="FA560" s="39"/>
      <c r="FB560" s="39"/>
      <c r="FC560" s="39"/>
      <c r="FD560" s="39"/>
      <c r="FE560" s="39"/>
      <c r="FF560" s="39"/>
      <c r="FG560" s="39"/>
      <c r="FH560" s="39"/>
      <c r="FI560" s="39"/>
      <c r="FJ560" s="39"/>
      <c r="FK560" s="39"/>
      <c r="FL560" s="39"/>
      <c r="FM560" s="39"/>
      <c r="FN560" s="39"/>
      <c r="FO560" s="39"/>
      <c r="FP560" s="39"/>
      <c r="FQ560" s="39"/>
      <c r="FR560" s="39"/>
      <c r="FS560" s="39"/>
      <c r="FT560" s="39"/>
      <c r="FU560" s="39"/>
      <c r="FV560" s="39"/>
      <c r="FW560" s="39"/>
      <c r="FX560" s="39"/>
      <c r="FY560" s="39"/>
      <c r="FZ560" s="39"/>
      <c r="GA560" s="39"/>
      <c r="GB560" s="39"/>
      <c r="GC560" s="39"/>
      <c r="GD560" s="39"/>
      <c r="GE560" s="39"/>
      <c r="GF560" s="39"/>
      <c r="GG560" s="39"/>
      <c r="GH560" s="39"/>
      <c r="GI560" s="39"/>
      <c r="GJ560" s="39"/>
      <c r="GK560" s="39"/>
      <c r="GL560" s="39"/>
      <c r="GM560" s="39"/>
      <c r="GN560" s="39"/>
      <c r="GO560" s="39"/>
      <c r="GP560" s="39"/>
    </row>
    <row r="561" spans="1:198">
      <c r="A561" s="192"/>
      <c r="B561" s="192"/>
      <c r="C561" s="192"/>
      <c r="D561" s="192"/>
      <c r="E561" s="192"/>
      <c r="F561" s="192"/>
      <c r="G561" s="192"/>
      <c r="H561" s="46"/>
      <c r="I561" s="53"/>
      <c r="J561" s="53"/>
      <c r="K561" s="207"/>
      <c r="L561" s="207"/>
      <c r="M561" s="207"/>
      <c r="N561" s="207"/>
      <c r="O561" s="207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  <c r="CP561" s="39"/>
      <c r="CQ561" s="39"/>
      <c r="CR561" s="39"/>
      <c r="CS561" s="39"/>
      <c r="CT561" s="39"/>
      <c r="CU561" s="39"/>
      <c r="CV561" s="39"/>
      <c r="CW561" s="39"/>
      <c r="CX561" s="39"/>
      <c r="CY561" s="39"/>
      <c r="CZ561" s="39"/>
      <c r="DA561" s="39"/>
      <c r="DB561" s="39"/>
      <c r="DC561" s="39"/>
      <c r="DD561" s="39"/>
      <c r="DE561" s="39"/>
      <c r="DF561" s="39"/>
      <c r="DG561" s="39"/>
      <c r="DH561" s="39"/>
      <c r="DI561" s="39"/>
      <c r="DJ561" s="39"/>
      <c r="DK561" s="39"/>
      <c r="DL561" s="39"/>
      <c r="DM561" s="39"/>
      <c r="DN561" s="39"/>
      <c r="DO561" s="39"/>
      <c r="DP561" s="39"/>
      <c r="DQ561" s="39"/>
      <c r="DR561" s="39"/>
      <c r="DS561" s="39"/>
      <c r="DT561" s="39"/>
      <c r="DU561" s="39"/>
      <c r="DV561" s="39"/>
      <c r="DW561" s="39"/>
      <c r="DX561" s="39"/>
      <c r="DY561" s="39"/>
      <c r="DZ561" s="39"/>
      <c r="EA561" s="39"/>
      <c r="EB561" s="39"/>
      <c r="EC561" s="39"/>
      <c r="ED561" s="39"/>
      <c r="EE561" s="39"/>
      <c r="EF561" s="39"/>
      <c r="EG561" s="39"/>
      <c r="EH561" s="39"/>
      <c r="EI561" s="39"/>
      <c r="EJ561" s="39"/>
      <c r="EK561" s="39"/>
      <c r="EL561" s="39"/>
      <c r="EM561" s="39"/>
      <c r="EN561" s="39"/>
      <c r="EO561" s="39"/>
      <c r="EP561" s="39"/>
      <c r="EQ561" s="39"/>
      <c r="ER561" s="39"/>
      <c r="ES561" s="39"/>
      <c r="ET561" s="39"/>
      <c r="EU561" s="39"/>
      <c r="EV561" s="39"/>
      <c r="EW561" s="39"/>
      <c r="EX561" s="39"/>
      <c r="EY561" s="39"/>
      <c r="EZ561" s="39"/>
      <c r="FA561" s="39"/>
      <c r="FB561" s="39"/>
      <c r="FC561" s="39"/>
      <c r="FD561" s="39"/>
      <c r="FE561" s="39"/>
      <c r="FF561" s="39"/>
      <c r="FG561" s="39"/>
      <c r="FH561" s="39"/>
      <c r="FI561" s="39"/>
      <c r="FJ561" s="39"/>
      <c r="FK561" s="39"/>
      <c r="FL561" s="39"/>
      <c r="FM561" s="39"/>
      <c r="FN561" s="39"/>
      <c r="FO561" s="39"/>
      <c r="FP561" s="39"/>
      <c r="FQ561" s="39"/>
      <c r="FR561" s="39"/>
      <c r="FS561" s="39"/>
      <c r="FT561" s="39"/>
      <c r="FU561" s="39"/>
      <c r="FV561" s="39"/>
      <c r="FW561" s="39"/>
      <c r="FX561" s="39"/>
      <c r="FY561" s="39"/>
      <c r="FZ561" s="39"/>
      <c r="GA561" s="39"/>
      <c r="GB561" s="39"/>
      <c r="GC561" s="39"/>
      <c r="GD561" s="39"/>
      <c r="GE561" s="39"/>
      <c r="GF561" s="39"/>
      <c r="GG561" s="39"/>
      <c r="GH561" s="39"/>
      <c r="GI561" s="39"/>
      <c r="GJ561" s="39"/>
      <c r="GK561" s="39"/>
      <c r="GL561" s="39"/>
      <c r="GM561" s="39"/>
      <c r="GN561" s="39"/>
      <c r="GO561" s="39"/>
      <c r="GP561" s="39"/>
    </row>
    <row r="562" spans="1:198">
      <c r="A562" s="192"/>
      <c r="B562" s="192"/>
      <c r="C562" s="192"/>
      <c r="D562" s="192"/>
      <c r="E562" s="192"/>
      <c r="F562" s="192"/>
      <c r="G562" s="192"/>
      <c r="H562" s="46"/>
      <c r="I562" s="53"/>
      <c r="J562" s="53"/>
      <c r="K562" s="207"/>
      <c r="L562" s="207"/>
      <c r="M562" s="207"/>
      <c r="N562" s="207"/>
      <c r="O562" s="207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  <c r="CP562" s="39"/>
      <c r="CQ562" s="39"/>
      <c r="CR562" s="39"/>
      <c r="CS562" s="39"/>
      <c r="CT562" s="39"/>
      <c r="CU562" s="39"/>
      <c r="CV562" s="39"/>
      <c r="CW562" s="39"/>
      <c r="CX562" s="39"/>
      <c r="CY562" s="39"/>
      <c r="CZ562" s="39"/>
      <c r="DA562" s="39"/>
      <c r="DB562" s="39"/>
      <c r="DC562" s="39"/>
      <c r="DD562" s="39"/>
      <c r="DE562" s="39"/>
      <c r="DF562" s="39"/>
      <c r="DG562" s="39"/>
      <c r="DH562" s="39"/>
      <c r="DI562" s="39"/>
      <c r="DJ562" s="39"/>
      <c r="DK562" s="39"/>
      <c r="DL562" s="39"/>
      <c r="DM562" s="39"/>
      <c r="DN562" s="39"/>
      <c r="DO562" s="39"/>
      <c r="DP562" s="39"/>
      <c r="DQ562" s="39"/>
      <c r="DR562" s="39"/>
      <c r="DS562" s="39"/>
      <c r="DT562" s="39"/>
      <c r="DU562" s="39"/>
      <c r="DV562" s="39"/>
      <c r="DW562" s="39"/>
      <c r="DX562" s="39"/>
      <c r="DY562" s="39"/>
      <c r="DZ562" s="39"/>
      <c r="EA562" s="39"/>
      <c r="EB562" s="39"/>
      <c r="EC562" s="39"/>
      <c r="ED562" s="39"/>
      <c r="EE562" s="39"/>
      <c r="EF562" s="39"/>
      <c r="EG562" s="39"/>
      <c r="EH562" s="39"/>
      <c r="EI562" s="39"/>
      <c r="EJ562" s="39"/>
      <c r="EK562" s="39"/>
      <c r="EL562" s="39"/>
      <c r="EM562" s="39"/>
      <c r="EN562" s="39"/>
      <c r="EO562" s="39"/>
      <c r="EP562" s="39"/>
      <c r="EQ562" s="39"/>
      <c r="ER562" s="39"/>
      <c r="ES562" s="39"/>
      <c r="ET562" s="39"/>
      <c r="EU562" s="39"/>
      <c r="EV562" s="39"/>
      <c r="EW562" s="39"/>
      <c r="EX562" s="39"/>
      <c r="EY562" s="39"/>
      <c r="EZ562" s="39"/>
      <c r="FA562" s="39"/>
      <c r="FB562" s="39"/>
      <c r="FC562" s="39"/>
      <c r="FD562" s="39"/>
      <c r="FE562" s="39"/>
      <c r="FF562" s="39"/>
      <c r="FG562" s="39"/>
      <c r="FH562" s="39"/>
      <c r="FI562" s="39"/>
      <c r="FJ562" s="39"/>
      <c r="FK562" s="39"/>
      <c r="FL562" s="39"/>
      <c r="FM562" s="39"/>
      <c r="FN562" s="39"/>
      <c r="FO562" s="39"/>
      <c r="FP562" s="39"/>
      <c r="FQ562" s="39"/>
      <c r="FR562" s="39"/>
      <c r="FS562" s="39"/>
      <c r="FT562" s="39"/>
      <c r="FU562" s="39"/>
      <c r="FV562" s="39"/>
      <c r="FW562" s="39"/>
      <c r="FX562" s="39"/>
      <c r="FY562" s="39"/>
      <c r="FZ562" s="39"/>
      <c r="GA562" s="39"/>
      <c r="GB562" s="39"/>
      <c r="GC562" s="39"/>
      <c r="GD562" s="39"/>
      <c r="GE562" s="39"/>
      <c r="GF562" s="39"/>
      <c r="GG562" s="39"/>
      <c r="GH562" s="39"/>
      <c r="GI562" s="39"/>
      <c r="GJ562" s="39"/>
      <c r="GK562" s="39"/>
      <c r="GL562" s="39"/>
      <c r="GM562" s="39"/>
      <c r="GN562" s="39"/>
      <c r="GO562" s="39"/>
      <c r="GP562" s="39"/>
    </row>
    <row r="563" spans="1:198">
      <c r="A563" s="192"/>
      <c r="B563" s="192"/>
      <c r="C563" s="192"/>
      <c r="D563" s="192"/>
      <c r="E563" s="192"/>
      <c r="F563" s="192"/>
      <c r="G563" s="192"/>
      <c r="H563" s="46"/>
      <c r="I563" s="53"/>
      <c r="J563" s="53"/>
      <c r="K563" s="207"/>
      <c r="L563" s="207"/>
      <c r="M563" s="207"/>
      <c r="N563" s="207"/>
      <c r="O563" s="207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39"/>
      <c r="CT563" s="39"/>
      <c r="CU563" s="39"/>
      <c r="CV563" s="39"/>
      <c r="CW563" s="39"/>
      <c r="CX563" s="39"/>
      <c r="CY563" s="39"/>
      <c r="CZ563" s="39"/>
      <c r="DA563" s="39"/>
      <c r="DB563" s="39"/>
      <c r="DC563" s="39"/>
      <c r="DD563" s="39"/>
      <c r="DE563" s="39"/>
      <c r="DF563" s="39"/>
      <c r="DG563" s="39"/>
      <c r="DH563" s="39"/>
      <c r="DI563" s="39"/>
      <c r="DJ563" s="39"/>
      <c r="DK563" s="39"/>
      <c r="DL563" s="39"/>
      <c r="DM563" s="39"/>
      <c r="DN563" s="39"/>
      <c r="DO563" s="39"/>
      <c r="DP563" s="39"/>
      <c r="DQ563" s="39"/>
      <c r="DR563" s="39"/>
      <c r="DS563" s="39"/>
      <c r="DT563" s="39"/>
      <c r="DU563" s="39"/>
      <c r="DV563" s="39"/>
      <c r="DW563" s="39"/>
      <c r="DX563" s="39"/>
      <c r="DY563" s="39"/>
      <c r="DZ563" s="39"/>
      <c r="EA563" s="39"/>
      <c r="EB563" s="39"/>
      <c r="EC563" s="39"/>
      <c r="ED563" s="39"/>
      <c r="EE563" s="39"/>
      <c r="EF563" s="39"/>
      <c r="EG563" s="39"/>
      <c r="EH563" s="39"/>
      <c r="EI563" s="39"/>
      <c r="EJ563" s="39"/>
      <c r="EK563" s="39"/>
      <c r="EL563" s="39"/>
      <c r="EM563" s="39"/>
      <c r="EN563" s="39"/>
      <c r="EO563" s="39"/>
      <c r="EP563" s="39"/>
      <c r="EQ563" s="39"/>
      <c r="ER563" s="39"/>
      <c r="ES563" s="39"/>
      <c r="ET563" s="39"/>
      <c r="EU563" s="39"/>
      <c r="EV563" s="39"/>
      <c r="EW563" s="39"/>
      <c r="EX563" s="39"/>
      <c r="EY563" s="39"/>
      <c r="EZ563" s="39"/>
      <c r="FA563" s="39"/>
      <c r="FB563" s="39"/>
      <c r="FC563" s="39"/>
      <c r="FD563" s="39"/>
      <c r="FE563" s="39"/>
      <c r="FF563" s="39"/>
      <c r="FG563" s="39"/>
      <c r="FH563" s="39"/>
      <c r="FI563" s="39"/>
      <c r="FJ563" s="39"/>
      <c r="FK563" s="39"/>
      <c r="FL563" s="39"/>
      <c r="FM563" s="39"/>
      <c r="FN563" s="39"/>
      <c r="FO563" s="39"/>
      <c r="FP563" s="39"/>
      <c r="FQ563" s="39"/>
      <c r="FR563" s="39"/>
      <c r="FS563" s="39"/>
      <c r="FT563" s="39"/>
      <c r="FU563" s="39"/>
      <c r="FV563" s="39"/>
      <c r="FW563" s="39"/>
      <c r="FX563" s="39"/>
      <c r="FY563" s="39"/>
      <c r="FZ563" s="39"/>
      <c r="GA563" s="39"/>
      <c r="GB563" s="39"/>
      <c r="GC563" s="39"/>
      <c r="GD563" s="39"/>
      <c r="GE563" s="39"/>
      <c r="GF563" s="39"/>
      <c r="GG563" s="39"/>
      <c r="GH563" s="39"/>
      <c r="GI563" s="39"/>
      <c r="GJ563" s="39"/>
      <c r="GK563" s="39"/>
      <c r="GL563" s="39"/>
      <c r="GM563" s="39"/>
      <c r="GN563" s="39"/>
      <c r="GO563" s="39"/>
      <c r="GP563" s="39"/>
    </row>
    <row r="564" spans="1:198">
      <c r="A564" s="192"/>
      <c r="B564" s="192"/>
      <c r="C564" s="192"/>
      <c r="D564" s="192"/>
      <c r="E564" s="192"/>
      <c r="F564" s="192"/>
      <c r="G564" s="192"/>
      <c r="H564" s="46"/>
      <c r="I564" s="53"/>
      <c r="J564" s="53"/>
      <c r="K564" s="207"/>
      <c r="L564" s="207"/>
      <c r="M564" s="207"/>
      <c r="N564" s="207"/>
      <c r="O564" s="207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39"/>
      <c r="CT564" s="39"/>
      <c r="CU564" s="39"/>
      <c r="CV564" s="39"/>
      <c r="CW564" s="39"/>
      <c r="CX564" s="39"/>
      <c r="CY564" s="39"/>
      <c r="CZ564" s="39"/>
      <c r="DA564" s="39"/>
      <c r="DB564" s="39"/>
      <c r="DC564" s="39"/>
      <c r="DD564" s="39"/>
      <c r="DE564" s="39"/>
      <c r="DF564" s="39"/>
      <c r="DG564" s="39"/>
      <c r="DH564" s="39"/>
      <c r="DI564" s="39"/>
      <c r="DJ564" s="39"/>
      <c r="DK564" s="39"/>
      <c r="DL564" s="39"/>
      <c r="DM564" s="39"/>
      <c r="DN564" s="39"/>
      <c r="DO564" s="39"/>
      <c r="DP564" s="39"/>
      <c r="DQ564" s="39"/>
      <c r="DR564" s="39"/>
      <c r="DS564" s="39"/>
      <c r="DT564" s="39"/>
      <c r="DU564" s="39"/>
      <c r="DV564" s="39"/>
      <c r="DW564" s="39"/>
      <c r="DX564" s="39"/>
      <c r="DY564" s="39"/>
      <c r="DZ564" s="39"/>
      <c r="EA564" s="39"/>
      <c r="EB564" s="39"/>
      <c r="EC564" s="39"/>
      <c r="ED564" s="39"/>
      <c r="EE564" s="39"/>
      <c r="EF564" s="39"/>
      <c r="EG564" s="39"/>
      <c r="EH564" s="39"/>
      <c r="EI564" s="39"/>
      <c r="EJ564" s="39"/>
      <c r="EK564" s="39"/>
      <c r="EL564" s="39"/>
      <c r="EM564" s="39"/>
      <c r="EN564" s="39"/>
      <c r="EO564" s="39"/>
      <c r="EP564" s="39"/>
      <c r="EQ564" s="39"/>
      <c r="ER564" s="39"/>
      <c r="ES564" s="39"/>
      <c r="ET564" s="39"/>
      <c r="EU564" s="39"/>
      <c r="EV564" s="39"/>
      <c r="EW564" s="39"/>
      <c r="EX564" s="39"/>
      <c r="EY564" s="39"/>
      <c r="EZ564" s="39"/>
      <c r="FA564" s="39"/>
      <c r="FB564" s="39"/>
      <c r="FC564" s="39"/>
      <c r="FD564" s="39"/>
      <c r="FE564" s="39"/>
      <c r="FF564" s="39"/>
      <c r="FG564" s="39"/>
      <c r="FH564" s="39"/>
      <c r="FI564" s="39"/>
      <c r="FJ564" s="39"/>
      <c r="FK564" s="39"/>
      <c r="FL564" s="39"/>
      <c r="FM564" s="39"/>
      <c r="FN564" s="39"/>
      <c r="FO564" s="39"/>
      <c r="FP564" s="39"/>
      <c r="FQ564" s="39"/>
      <c r="FR564" s="39"/>
      <c r="FS564" s="39"/>
      <c r="FT564" s="39"/>
      <c r="FU564" s="39"/>
      <c r="FV564" s="39"/>
      <c r="FW564" s="39"/>
      <c r="FX564" s="39"/>
      <c r="FY564" s="39"/>
      <c r="FZ564" s="39"/>
      <c r="GA564" s="39"/>
      <c r="GB564" s="39"/>
      <c r="GC564" s="39"/>
      <c r="GD564" s="39"/>
      <c r="GE564" s="39"/>
      <c r="GF564" s="39"/>
      <c r="GG564" s="39"/>
      <c r="GH564" s="39"/>
      <c r="GI564" s="39"/>
      <c r="GJ564" s="39"/>
      <c r="GK564" s="39"/>
      <c r="GL564" s="39"/>
      <c r="GM564" s="39"/>
      <c r="GN564" s="39"/>
      <c r="GO564" s="39"/>
      <c r="GP564" s="39"/>
    </row>
    <row r="565" spans="1:198">
      <c r="A565" s="192"/>
      <c r="B565" s="192"/>
      <c r="C565" s="192"/>
      <c r="D565" s="192"/>
      <c r="E565" s="192"/>
      <c r="F565" s="192"/>
      <c r="G565" s="192"/>
      <c r="H565" s="46"/>
      <c r="I565" s="53"/>
      <c r="J565" s="53"/>
      <c r="K565" s="207"/>
      <c r="L565" s="207"/>
      <c r="M565" s="207"/>
      <c r="N565" s="207"/>
      <c r="O565" s="207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  <c r="CP565" s="39"/>
      <c r="CQ565" s="39"/>
      <c r="CR565" s="39"/>
      <c r="CS565" s="39"/>
      <c r="CT565" s="39"/>
      <c r="CU565" s="39"/>
      <c r="CV565" s="39"/>
      <c r="CW565" s="39"/>
      <c r="CX565" s="39"/>
      <c r="CY565" s="39"/>
      <c r="CZ565" s="39"/>
      <c r="DA565" s="39"/>
      <c r="DB565" s="39"/>
      <c r="DC565" s="39"/>
      <c r="DD565" s="39"/>
      <c r="DE565" s="39"/>
      <c r="DF565" s="39"/>
      <c r="DG565" s="39"/>
      <c r="DH565" s="39"/>
      <c r="DI565" s="39"/>
      <c r="DJ565" s="39"/>
      <c r="DK565" s="39"/>
      <c r="DL565" s="39"/>
      <c r="DM565" s="39"/>
      <c r="DN565" s="39"/>
      <c r="DO565" s="39"/>
      <c r="DP565" s="39"/>
      <c r="DQ565" s="39"/>
      <c r="DR565" s="39"/>
      <c r="DS565" s="39"/>
      <c r="DT565" s="39"/>
      <c r="DU565" s="39"/>
      <c r="DV565" s="39"/>
      <c r="DW565" s="39"/>
      <c r="DX565" s="39"/>
      <c r="DY565" s="39"/>
      <c r="DZ565" s="39"/>
      <c r="EA565" s="39"/>
      <c r="EB565" s="39"/>
      <c r="EC565" s="39"/>
      <c r="ED565" s="39"/>
      <c r="EE565" s="39"/>
      <c r="EF565" s="39"/>
      <c r="EG565" s="39"/>
      <c r="EH565" s="39"/>
      <c r="EI565" s="39"/>
      <c r="EJ565" s="39"/>
      <c r="EK565" s="39"/>
      <c r="EL565" s="39"/>
      <c r="EM565" s="39"/>
      <c r="EN565" s="39"/>
      <c r="EO565" s="39"/>
      <c r="EP565" s="39"/>
      <c r="EQ565" s="39"/>
      <c r="ER565" s="39"/>
      <c r="ES565" s="39"/>
      <c r="ET565" s="39"/>
      <c r="EU565" s="39"/>
      <c r="EV565" s="39"/>
      <c r="EW565" s="39"/>
      <c r="EX565" s="39"/>
      <c r="EY565" s="39"/>
      <c r="EZ565" s="39"/>
      <c r="FA565" s="39"/>
      <c r="FB565" s="39"/>
      <c r="FC565" s="39"/>
      <c r="FD565" s="39"/>
      <c r="FE565" s="39"/>
      <c r="FF565" s="39"/>
      <c r="FG565" s="39"/>
      <c r="FH565" s="39"/>
      <c r="FI565" s="39"/>
      <c r="FJ565" s="39"/>
      <c r="FK565" s="39"/>
      <c r="FL565" s="39"/>
      <c r="FM565" s="39"/>
      <c r="FN565" s="39"/>
      <c r="FO565" s="39"/>
      <c r="FP565" s="39"/>
      <c r="FQ565" s="39"/>
      <c r="FR565" s="39"/>
      <c r="FS565" s="39"/>
      <c r="FT565" s="39"/>
      <c r="FU565" s="39"/>
      <c r="FV565" s="39"/>
      <c r="FW565" s="39"/>
      <c r="FX565" s="39"/>
      <c r="FY565" s="39"/>
      <c r="FZ565" s="39"/>
      <c r="GA565" s="39"/>
      <c r="GB565" s="39"/>
      <c r="GC565" s="39"/>
      <c r="GD565" s="39"/>
      <c r="GE565" s="39"/>
      <c r="GF565" s="39"/>
      <c r="GG565" s="39"/>
      <c r="GH565" s="39"/>
      <c r="GI565" s="39"/>
      <c r="GJ565" s="39"/>
      <c r="GK565" s="39"/>
      <c r="GL565" s="39"/>
      <c r="GM565" s="39"/>
      <c r="GN565" s="39"/>
      <c r="GO565" s="39"/>
      <c r="GP565" s="39"/>
    </row>
    <row r="566" spans="1:198">
      <c r="A566" s="192"/>
      <c r="B566" s="192"/>
      <c r="C566" s="192"/>
      <c r="D566" s="192"/>
      <c r="E566" s="192"/>
      <c r="F566" s="192"/>
      <c r="G566" s="192"/>
      <c r="H566" s="46"/>
      <c r="I566" s="53"/>
      <c r="J566" s="53"/>
      <c r="K566" s="207"/>
      <c r="L566" s="207"/>
      <c r="M566" s="207"/>
      <c r="N566" s="207"/>
      <c r="O566" s="207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39"/>
      <c r="CT566" s="39"/>
      <c r="CU566" s="39"/>
      <c r="CV566" s="39"/>
      <c r="CW566" s="39"/>
      <c r="CX566" s="39"/>
      <c r="CY566" s="39"/>
      <c r="CZ566" s="39"/>
      <c r="DA566" s="39"/>
      <c r="DB566" s="39"/>
      <c r="DC566" s="39"/>
      <c r="DD566" s="39"/>
      <c r="DE566" s="39"/>
      <c r="DF566" s="39"/>
      <c r="DG566" s="39"/>
      <c r="DH566" s="39"/>
      <c r="DI566" s="39"/>
      <c r="DJ566" s="39"/>
      <c r="DK566" s="39"/>
      <c r="DL566" s="39"/>
      <c r="DM566" s="39"/>
      <c r="DN566" s="39"/>
      <c r="DO566" s="39"/>
      <c r="DP566" s="39"/>
      <c r="DQ566" s="39"/>
      <c r="DR566" s="39"/>
      <c r="DS566" s="39"/>
      <c r="DT566" s="39"/>
      <c r="DU566" s="39"/>
      <c r="DV566" s="39"/>
      <c r="DW566" s="39"/>
      <c r="DX566" s="39"/>
      <c r="DY566" s="39"/>
      <c r="DZ566" s="39"/>
      <c r="EA566" s="39"/>
      <c r="EB566" s="39"/>
      <c r="EC566" s="39"/>
      <c r="ED566" s="39"/>
      <c r="EE566" s="39"/>
      <c r="EF566" s="39"/>
      <c r="EG566" s="39"/>
      <c r="EH566" s="39"/>
      <c r="EI566" s="39"/>
      <c r="EJ566" s="39"/>
      <c r="EK566" s="39"/>
      <c r="EL566" s="39"/>
      <c r="EM566" s="39"/>
      <c r="EN566" s="39"/>
      <c r="EO566" s="39"/>
      <c r="EP566" s="39"/>
      <c r="EQ566" s="39"/>
      <c r="ER566" s="39"/>
      <c r="ES566" s="39"/>
      <c r="ET566" s="39"/>
      <c r="EU566" s="39"/>
      <c r="EV566" s="39"/>
      <c r="EW566" s="39"/>
      <c r="EX566" s="39"/>
      <c r="EY566" s="39"/>
      <c r="EZ566" s="39"/>
      <c r="FA566" s="39"/>
      <c r="FB566" s="39"/>
      <c r="FC566" s="39"/>
      <c r="FD566" s="39"/>
      <c r="FE566" s="39"/>
      <c r="FF566" s="39"/>
      <c r="FG566" s="39"/>
      <c r="FH566" s="39"/>
      <c r="FI566" s="39"/>
      <c r="FJ566" s="39"/>
      <c r="FK566" s="39"/>
      <c r="FL566" s="39"/>
      <c r="FM566" s="39"/>
      <c r="FN566" s="39"/>
      <c r="FO566" s="39"/>
      <c r="FP566" s="39"/>
      <c r="FQ566" s="39"/>
      <c r="FR566" s="39"/>
      <c r="FS566" s="39"/>
      <c r="FT566" s="39"/>
      <c r="FU566" s="39"/>
      <c r="FV566" s="39"/>
      <c r="FW566" s="39"/>
      <c r="FX566" s="39"/>
      <c r="FY566" s="39"/>
      <c r="FZ566" s="39"/>
      <c r="GA566" s="39"/>
      <c r="GB566" s="39"/>
      <c r="GC566" s="39"/>
      <c r="GD566" s="39"/>
      <c r="GE566" s="39"/>
      <c r="GF566" s="39"/>
      <c r="GG566" s="39"/>
      <c r="GH566" s="39"/>
      <c r="GI566" s="39"/>
      <c r="GJ566" s="39"/>
      <c r="GK566" s="39"/>
      <c r="GL566" s="39"/>
      <c r="GM566" s="39"/>
      <c r="GN566" s="39"/>
      <c r="GO566" s="39"/>
      <c r="GP566" s="39"/>
    </row>
    <row r="567" spans="1:198">
      <c r="A567" s="192"/>
      <c r="B567" s="192"/>
      <c r="C567" s="192"/>
      <c r="D567" s="192"/>
      <c r="E567" s="192"/>
      <c r="F567" s="192"/>
      <c r="G567" s="192"/>
      <c r="H567" s="46"/>
      <c r="I567" s="53"/>
      <c r="J567" s="53"/>
      <c r="K567" s="207"/>
      <c r="L567" s="207"/>
      <c r="M567" s="207"/>
      <c r="N567" s="207"/>
      <c r="O567" s="207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  <c r="CP567" s="39"/>
      <c r="CQ567" s="39"/>
      <c r="CR567" s="39"/>
      <c r="CS567" s="39"/>
      <c r="CT567" s="39"/>
      <c r="CU567" s="39"/>
      <c r="CV567" s="39"/>
      <c r="CW567" s="39"/>
      <c r="CX567" s="39"/>
      <c r="CY567" s="39"/>
      <c r="CZ567" s="39"/>
      <c r="DA567" s="39"/>
      <c r="DB567" s="39"/>
      <c r="DC567" s="39"/>
      <c r="DD567" s="39"/>
      <c r="DE567" s="39"/>
      <c r="DF567" s="39"/>
      <c r="DG567" s="39"/>
      <c r="DH567" s="39"/>
      <c r="DI567" s="39"/>
      <c r="DJ567" s="39"/>
      <c r="DK567" s="39"/>
      <c r="DL567" s="39"/>
      <c r="DM567" s="39"/>
      <c r="DN567" s="39"/>
      <c r="DO567" s="39"/>
      <c r="DP567" s="39"/>
      <c r="DQ567" s="39"/>
      <c r="DR567" s="39"/>
      <c r="DS567" s="39"/>
      <c r="DT567" s="39"/>
      <c r="DU567" s="39"/>
      <c r="DV567" s="39"/>
      <c r="DW567" s="39"/>
      <c r="DX567" s="39"/>
      <c r="DY567" s="39"/>
      <c r="DZ567" s="39"/>
      <c r="EA567" s="39"/>
      <c r="EB567" s="39"/>
      <c r="EC567" s="39"/>
      <c r="ED567" s="39"/>
      <c r="EE567" s="39"/>
      <c r="EF567" s="39"/>
      <c r="EG567" s="39"/>
      <c r="EH567" s="39"/>
      <c r="EI567" s="39"/>
      <c r="EJ567" s="39"/>
      <c r="EK567" s="39"/>
      <c r="EL567" s="39"/>
      <c r="EM567" s="39"/>
      <c r="EN567" s="39"/>
      <c r="EO567" s="39"/>
      <c r="EP567" s="39"/>
      <c r="EQ567" s="39"/>
      <c r="ER567" s="39"/>
      <c r="ES567" s="39"/>
      <c r="ET567" s="39"/>
      <c r="EU567" s="39"/>
      <c r="EV567" s="39"/>
      <c r="EW567" s="39"/>
      <c r="EX567" s="39"/>
      <c r="EY567" s="39"/>
      <c r="EZ567" s="39"/>
      <c r="FA567" s="39"/>
      <c r="FB567" s="39"/>
      <c r="FC567" s="39"/>
      <c r="FD567" s="39"/>
      <c r="FE567" s="39"/>
      <c r="FF567" s="39"/>
      <c r="FG567" s="39"/>
      <c r="FH567" s="39"/>
      <c r="FI567" s="39"/>
      <c r="FJ567" s="39"/>
      <c r="FK567" s="39"/>
      <c r="FL567" s="39"/>
      <c r="FM567" s="39"/>
      <c r="FN567" s="39"/>
      <c r="FO567" s="39"/>
      <c r="FP567" s="39"/>
      <c r="FQ567" s="39"/>
      <c r="FR567" s="39"/>
      <c r="FS567" s="39"/>
      <c r="FT567" s="39"/>
      <c r="FU567" s="39"/>
      <c r="FV567" s="39"/>
      <c r="FW567" s="39"/>
      <c r="FX567" s="39"/>
      <c r="FY567" s="39"/>
      <c r="FZ567" s="39"/>
      <c r="GA567" s="39"/>
      <c r="GB567" s="39"/>
      <c r="GC567" s="39"/>
      <c r="GD567" s="39"/>
      <c r="GE567" s="39"/>
      <c r="GF567" s="39"/>
      <c r="GG567" s="39"/>
      <c r="GH567" s="39"/>
      <c r="GI567" s="39"/>
      <c r="GJ567" s="39"/>
      <c r="GK567" s="39"/>
      <c r="GL567" s="39"/>
      <c r="GM567" s="39"/>
      <c r="GN567" s="39"/>
      <c r="GO567" s="39"/>
      <c r="GP567" s="39"/>
    </row>
    <row r="568" spans="1:198">
      <c r="A568" s="192"/>
      <c r="B568" s="192"/>
      <c r="C568" s="192"/>
      <c r="D568" s="192"/>
      <c r="E568" s="192"/>
      <c r="F568" s="192"/>
      <c r="G568" s="192"/>
      <c r="H568" s="46"/>
      <c r="I568" s="53"/>
      <c r="J568" s="53"/>
      <c r="K568" s="207"/>
      <c r="L568" s="207"/>
      <c r="M568" s="207"/>
      <c r="N568" s="207"/>
      <c r="O568" s="207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39"/>
      <c r="CT568" s="39"/>
      <c r="CU568" s="39"/>
      <c r="CV568" s="39"/>
      <c r="CW568" s="39"/>
      <c r="CX568" s="39"/>
      <c r="CY568" s="39"/>
      <c r="CZ568" s="39"/>
      <c r="DA568" s="39"/>
      <c r="DB568" s="39"/>
      <c r="DC568" s="39"/>
      <c r="DD568" s="39"/>
      <c r="DE568" s="39"/>
      <c r="DF568" s="39"/>
      <c r="DG568" s="39"/>
      <c r="DH568" s="39"/>
      <c r="DI568" s="39"/>
      <c r="DJ568" s="39"/>
      <c r="DK568" s="39"/>
      <c r="DL568" s="39"/>
      <c r="DM568" s="39"/>
      <c r="DN568" s="39"/>
      <c r="DO568" s="39"/>
      <c r="DP568" s="39"/>
      <c r="DQ568" s="39"/>
      <c r="DR568" s="39"/>
      <c r="DS568" s="39"/>
      <c r="DT568" s="39"/>
      <c r="DU568" s="39"/>
      <c r="DV568" s="39"/>
      <c r="DW568" s="39"/>
      <c r="DX568" s="39"/>
      <c r="DY568" s="39"/>
      <c r="DZ568" s="39"/>
      <c r="EA568" s="39"/>
      <c r="EB568" s="39"/>
      <c r="EC568" s="39"/>
      <c r="ED568" s="39"/>
      <c r="EE568" s="39"/>
      <c r="EF568" s="39"/>
      <c r="EG568" s="39"/>
      <c r="EH568" s="39"/>
      <c r="EI568" s="39"/>
      <c r="EJ568" s="39"/>
      <c r="EK568" s="39"/>
      <c r="EL568" s="39"/>
      <c r="EM568" s="39"/>
      <c r="EN568" s="39"/>
      <c r="EO568" s="39"/>
      <c r="EP568" s="39"/>
      <c r="EQ568" s="39"/>
      <c r="ER568" s="39"/>
      <c r="ES568" s="39"/>
      <c r="ET568" s="39"/>
      <c r="EU568" s="39"/>
      <c r="EV568" s="39"/>
      <c r="EW568" s="39"/>
      <c r="EX568" s="39"/>
      <c r="EY568" s="39"/>
      <c r="EZ568" s="39"/>
      <c r="FA568" s="39"/>
      <c r="FB568" s="39"/>
      <c r="FC568" s="39"/>
      <c r="FD568" s="39"/>
      <c r="FE568" s="39"/>
      <c r="FF568" s="39"/>
      <c r="FG568" s="39"/>
      <c r="FH568" s="39"/>
      <c r="FI568" s="39"/>
      <c r="FJ568" s="39"/>
      <c r="FK568" s="39"/>
      <c r="FL568" s="39"/>
      <c r="FM568" s="39"/>
      <c r="FN568" s="39"/>
      <c r="FO568" s="39"/>
      <c r="FP568" s="39"/>
      <c r="FQ568" s="39"/>
      <c r="FR568" s="39"/>
      <c r="FS568" s="39"/>
      <c r="FT568" s="39"/>
      <c r="FU568" s="39"/>
      <c r="FV568" s="39"/>
      <c r="FW568" s="39"/>
      <c r="FX568" s="39"/>
      <c r="FY568" s="39"/>
      <c r="FZ568" s="39"/>
      <c r="GA568" s="39"/>
      <c r="GB568" s="39"/>
      <c r="GC568" s="39"/>
      <c r="GD568" s="39"/>
      <c r="GE568" s="39"/>
      <c r="GF568" s="39"/>
      <c r="GG568" s="39"/>
      <c r="GH568" s="39"/>
      <c r="GI568" s="39"/>
      <c r="GJ568" s="39"/>
      <c r="GK568" s="39"/>
      <c r="GL568" s="39"/>
      <c r="GM568" s="39"/>
      <c r="GN568" s="39"/>
      <c r="GO568" s="39"/>
      <c r="GP568" s="39"/>
    </row>
    <row r="569" spans="1:198">
      <c r="A569" s="192"/>
      <c r="B569" s="192"/>
      <c r="C569" s="192"/>
      <c r="D569" s="192"/>
      <c r="E569" s="192"/>
      <c r="F569" s="192"/>
      <c r="G569" s="192"/>
      <c r="H569" s="46"/>
      <c r="I569" s="53"/>
      <c r="J569" s="53"/>
      <c r="K569" s="207"/>
      <c r="L569" s="207"/>
      <c r="M569" s="207"/>
      <c r="N569" s="207"/>
      <c r="O569" s="207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  <c r="CP569" s="39"/>
      <c r="CQ569" s="39"/>
      <c r="CR569" s="39"/>
      <c r="CS569" s="39"/>
      <c r="CT569" s="39"/>
      <c r="CU569" s="39"/>
      <c r="CV569" s="39"/>
      <c r="CW569" s="39"/>
      <c r="CX569" s="39"/>
      <c r="CY569" s="39"/>
      <c r="CZ569" s="39"/>
      <c r="DA569" s="39"/>
      <c r="DB569" s="39"/>
      <c r="DC569" s="39"/>
      <c r="DD569" s="39"/>
      <c r="DE569" s="39"/>
      <c r="DF569" s="39"/>
      <c r="DG569" s="39"/>
      <c r="DH569" s="39"/>
      <c r="DI569" s="39"/>
      <c r="DJ569" s="39"/>
      <c r="DK569" s="39"/>
      <c r="DL569" s="39"/>
      <c r="DM569" s="39"/>
      <c r="DN569" s="39"/>
      <c r="DO569" s="39"/>
      <c r="DP569" s="39"/>
      <c r="DQ569" s="39"/>
      <c r="DR569" s="39"/>
      <c r="DS569" s="39"/>
      <c r="DT569" s="39"/>
      <c r="DU569" s="39"/>
      <c r="DV569" s="39"/>
      <c r="DW569" s="39"/>
      <c r="DX569" s="39"/>
      <c r="DY569" s="39"/>
      <c r="DZ569" s="39"/>
      <c r="EA569" s="39"/>
      <c r="EB569" s="39"/>
      <c r="EC569" s="39"/>
      <c r="ED569" s="39"/>
      <c r="EE569" s="39"/>
      <c r="EF569" s="39"/>
      <c r="EG569" s="39"/>
      <c r="EH569" s="39"/>
      <c r="EI569" s="39"/>
      <c r="EJ569" s="39"/>
      <c r="EK569" s="39"/>
      <c r="EL569" s="39"/>
      <c r="EM569" s="39"/>
      <c r="EN569" s="39"/>
      <c r="EO569" s="39"/>
      <c r="EP569" s="39"/>
      <c r="EQ569" s="39"/>
      <c r="ER569" s="39"/>
      <c r="ES569" s="39"/>
      <c r="ET569" s="39"/>
      <c r="EU569" s="39"/>
      <c r="EV569" s="39"/>
      <c r="EW569" s="39"/>
      <c r="EX569" s="39"/>
      <c r="EY569" s="39"/>
      <c r="EZ569" s="39"/>
      <c r="FA569" s="39"/>
      <c r="FB569" s="39"/>
      <c r="FC569" s="39"/>
      <c r="FD569" s="39"/>
      <c r="FE569" s="39"/>
      <c r="FF569" s="39"/>
      <c r="FG569" s="39"/>
      <c r="FH569" s="39"/>
      <c r="FI569" s="39"/>
      <c r="FJ569" s="39"/>
      <c r="FK569" s="39"/>
      <c r="FL569" s="39"/>
      <c r="FM569" s="39"/>
      <c r="FN569" s="39"/>
      <c r="FO569" s="39"/>
      <c r="FP569" s="39"/>
      <c r="FQ569" s="39"/>
      <c r="FR569" s="39"/>
      <c r="FS569" s="39"/>
      <c r="FT569" s="39"/>
      <c r="FU569" s="39"/>
      <c r="FV569" s="39"/>
      <c r="FW569" s="39"/>
      <c r="FX569" s="39"/>
      <c r="FY569" s="39"/>
      <c r="FZ569" s="39"/>
      <c r="GA569" s="39"/>
      <c r="GB569" s="39"/>
      <c r="GC569" s="39"/>
      <c r="GD569" s="39"/>
      <c r="GE569" s="39"/>
      <c r="GF569" s="39"/>
      <c r="GG569" s="39"/>
      <c r="GH569" s="39"/>
      <c r="GI569" s="39"/>
      <c r="GJ569" s="39"/>
      <c r="GK569" s="39"/>
      <c r="GL569" s="39"/>
      <c r="GM569" s="39"/>
      <c r="GN569" s="39"/>
      <c r="GO569" s="39"/>
      <c r="GP569" s="39"/>
    </row>
    <row r="570" spans="1:198">
      <c r="A570" s="192"/>
      <c r="B570" s="192"/>
      <c r="C570" s="192"/>
      <c r="D570" s="192"/>
      <c r="E570" s="192"/>
      <c r="F570" s="192"/>
      <c r="G570" s="192"/>
      <c r="H570" s="46"/>
      <c r="I570" s="53"/>
      <c r="J570" s="53"/>
      <c r="K570" s="207"/>
      <c r="L570" s="207"/>
      <c r="M570" s="207"/>
      <c r="N570" s="207"/>
      <c r="O570" s="207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  <c r="BO570" s="39"/>
      <c r="BP570" s="39"/>
      <c r="BQ570" s="39"/>
      <c r="BR570" s="39"/>
      <c r="BS570" s="39"/>
      <c r="BT570" s="39"/>
      <c r="BU570" s="39"/>
      <c r="BV570" s="39"/>
      <c r="BW570" s="39"/>
      <c r="BX570" s="39"/>
      <c r="BY570" s="39"/>
      <c r="BZ570" s="39"/>
      <c r="CA570" s="39"/>
      <c r="CB570" s="39"/>
      <c r="CC570" s="39"/>
      <c r="CD570" s="39"/>
      <c r="CE570" s="39"/>
      <c r="CF570" s="39"/>
      <c r="CG570" s="39"/>
      <c r="CH570" s="39"/>
      <c r="CI570" s="39"/>
      <c r="CJ570" s="39"/>
      <c r="CK570" s="39"/>
      <c r="CL570" s="39"/>
      <c r="CM570" s="39"/>
      <c r="CN570" s="39"/>
      <c r="CO570" s="39"/>
      <c r="CP570" s="39"/>
      <c r="CQ570" s="39"/>
      <c r="CR570" s="39"/>
      <c r="CS570" s="39"/>
      <c r="CT570" s="39"/>
      <c r="CU570" s="39"/>
      <c r="CV570" s="39"/>
      <c r="CW570" s="39"/>
      <c r="CX570" s="39"/>
      <c r="CY570" s="39"/>
      <c r="CZ570" s="39"/>
      <c r="DA570" s="39"/>
      <c r="DB570" s="39"/>
      <c r="DC570" s="39"/>
      <c r="DD570" s="39"/>
      <c r="DE570" s="39"/>
      <c r="DF570" s="39"/>
      <c r="DG570" s="39"/>
      <c r="DH570" s="39"/>
      <c r="DI570" s="39"/>
      <c r="DJ570" s="39"/>
      <c r="DK570" s="39"/>
      <c r="DL570" s="39"/>
      <c r="DM570" s="39"/>
      <c r="DN570" s="39"/>
      <c r="DO570" s="39"/>
      <c r="DP570" s="39"/>
      <c r="DQ570" s="39"/>
      <c r="DR570" s="39"/>
      <c r="DS570" s="39"/>
      <c r="DT570" s="39"/>
      <c r="DU570" s="39"/>
      <c r="DV570" s="39"/>
      <c r="DW570" s="39"/>
      <c r="DX570" s="39"/>
      <c r="DY570" s="39"/>
      <c r="DZ570" s="39"/>
      <c r="EA570" s="39"/>
      <c r="EB570" s="39"/>
      <c r="EC570" s="39"/>
      <c r="ED570" s="39"/>
      <c r="EE570" s="39"/>
      <c r="EF570" s="39"/>
      <c r="EG570" s="39"/>
      <c r="EH570" s="39"/>
      <c r="EI570" s="39"/>
      <c r="EJ570" s="39"/>
      <c r="EK570" s="39"/>
      <c r="EL570" s="39"/>
      <c r="EM570" s="39"/>
      <c r="EN570" s="39"/>
      <c r="EO570" s="39"/>
      <c r="EP570" s="39"/>
      <c r="EQ570" s="39"/>
      <c r="ER570" s="39"/>
      <c r="ES570" s="39"/>
      <c r="ET570" s="39"/>
      <c r="EU570" s="39"/>
      <c r="EV570" s="39"/>
      <c r="EW570" s="39"/>
      <c r="EX570" s="39"/>
      <c r="EY570" s="39"/>
      <c r="EZ570" s="39"/>
      <c r="FA570" s="39"/>
      <c r="FB570" s="39"/>
      <c r="FC570" s="39"/>
      <c r="FD570" s="39"/>
      <c r="FE570" s="39"/>
      <c r="FF570" s="39"/>
      <c r="FG570" s="39"/>
      <c r="FH570" s="39"/>
      <c r="FI570" s="39"/>
      <c r="FJ570" s="39"/>
      <c r="FK570" s="39"/>
      <c r="FL570" s="39"/>
      <c r="FM570" s="39"/>
      <c r="FN570" s="39"/>
      <c r="FO570" s="39"/>
      <c r="FP570" s="39"/>
      <c r="FQ570" s="39"/>
      <c r="FR570" s="39"/>
      <c r="FS570" s="39"/>
      <c r="FT570" s="39"/>
      <c r="FU570" s="39"/>
      <c r="FV570" s="39"/>
      <c r="FW570" s="39"/>
      <c r="FX570" s="39"/>
      <c r="FY570" s="39"/>
      <c r="FZ570" s="39"/>
      <c r="GA570" s="39"/>
      <c r="GB570" s="39"/>
      <c r="GC570" s="39"/>
      <c r="GD570" s="39"/>
      <c r="GE570" s="39"/>
      <c r="GF570" s="39"/>
      <c r="GG570" s="39"/>
      <c r="GH570" s="39"/>
      <c r="GI570" s="39"/>
      <c r="GJ570" s="39"/>
      <c r="GK570" s="39"/>
      <c r="GL570" s="39"/>
      <c r="GM570" s="39"/>
      <c r="GN570" s="39"/>
      <c r="GO570" s="39"/>
      <c r="GP570" s="39"/>
    </row>
    <row r="571" spans="1:198">
      <c r="A571" s="192"/>
      <c r="B571" s="192"/>
      <c r="C571" s="192"/>
      <c r="D571" s="192"/>
      <c r="E571" s="192"/>
      <c r="F571" s="192"/>
      <c r="G571" s="192"/>
      <c r="H571" s="46"/>
      <c r="I571" s="53"/>
      <c r="J571" s="53"/>
      <c r="K571" s="207"/>
      <c r="L571" s="207"/>
      <c r="M571" s="207"/>
      <c r="N571" s="207"/>
      <c r="O571" s="207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  <c r="BO571" s="39"/>
      <c r="BP571" s="39"/>
      <c r="BQ571" s="39"/>
      <c r="BR571" s="39"/>
      <c r="BS571" s="39"/>
      <c r="BT571" s="39"/>
      <c r="BU571" s="39"/>
      <c r="BV571" s="39"/>
      <c r="BW571" s="39"/>
      <c r="BX571" s="39"/>
      <c r="BY571" s="39"/>
      <c r="BZ571" s="39"/>
      <c r="CA571" s="39"/>
      <c r="CB571" s="39"/>
      <c r="CC571" s="39"/>
      <c r="CD571" s="39"/>
      <c r="CE571" s="39"/>
      <c r="CF571" s="39"/>
      <c r="CG571" s="39"/>
      <c r="CH571" s="39"/>
      <c r="CI571" s="39"/>
      <c r="CJ571" s="39"/>
      <c r="CK571" s="39"/>
      <c r="CL571" s="39"/>
      <c r="CM571" s="39"/>
      <c r="CN571" s="39"/>
      <c r="CO571" s="39"/>
      <c r="CP571" s="39"/>
      <c r="CQ571" s="39"/>
      <c r="CR571" s="39"/>
      <c r="CS571" s="39"/>
      <c r="CT571" s="39"/>
      <c r="CU571" s="39"/>
      <c r="CV571" s="39"/>
      <c r="CW571" s="39"/>
      <c r="CX571" s="39"/>
      <c r="CY571" s="39"/>
      <c r="CZ571" s="39"/>
      <c r="DA571" s="39"/>
      <c r="DB571" s="39"/>
      <c r="DC571" s="39"/>
      <c r="DD571" s="39"/>
      <c r="DE571" s="39"/>
      <c r="DF571" s="39"/>
      <c r="DG571" s="39"/>
      <c r="DH571" s="39"/>
      <c r="DI571" s="39"/>
      <c r="DJ571" s="39"/>
      <c r="DK571" s="39"/>
      <c r="DL571" s="39"/>
      <c r="DM571" s="39"/>
      <c r="DN571" s="39"/>
      <c r="DO571" s="39"/>
      <c r="DP571" s="39"/>
      <c r="DQ571" s="39"/>
      <c r="DR571" s="39"/>
      <c r="DS571" s="39"/>
      <c r="DT571" s="39"/>
      <c r="DU571" s="39"/>
      <c r="DV571" s="39"/>
      <c r="DW571" s="39"/>
      <c r="DX571" s="39"/>
      <c r="DY571" s="39"/>
      <c r="DZ571" s="39"/>
      <c r="EA571" s="39"/>
      <c r="EB571" s="39"/>
      <c r="EC571" s="39"/>
      <c r="ED571" s="39"/>
      <c r="EE571" s="39"/>
      <c r="EF571" s="39"/>
      <c r="EG571" s="39"/>
      <c r="EH571" s="39"/>
      <c r="EI571" s="39"/>
      <c r="EJ571" s="39"/>
      <c r="EK571" s="39"/>
      <c r="EL571" s="39"/>
      <c r="EM571" s="39"/>
      <c r="EN571" s="39"/>
      <c r="EO571" s="39"/>
      <c r="EP571" s="39"/>
      <c r="EQ571" s="39"/>
      <c r="ER571" s="39"/>
      <c r="ES571" s="39"/>
      <c r="ET571" s="39"/>
      <c r="EU571" s="39"/>
      <c r="EV571" s="39"/>
      <c r="EW571" s="39"/>
      <c r="EX571" s="39"/>
      <c r="EY571" s="39"/>
      <c r="EZ571" s="39"/>
      <c r="FA571" s="39"/>
      <c r="FB571" s="39"/>
      <c r="FC571" s="39"/>
      <c r="FD571" s="39"/>
      <c r="FE571" s="39"/>
      <c r="FF571" s="39"/>
      <c r="FG571" s="39"/>
      <c r="FH571" s="39"/>
      <c r="FI571" s="39"/>
      <c r="FJ571" s="39"/>
      <c r="FK571" s="39"/>
      <c r="FL571" s="39"/>
      <c r="FM571" s="39"/>
      <c r="FN571" s="39"/>
      <c r="FO571" s="39"/>
      <c r="FP571" s="39"/>
      <c r="FQ571" s="39"/>
      <c r="FR571" s="39"/>
      <c r="FS571" s="39"/>
      <c r="FT571" s="39"/>
      <c r="FU571" s="39"/>
      <c r="FV571" s="39"/>
      <c r="FW571" s="39"/>
      <c r="FX571" s="39"/>
      <c r="FY571" s="39"/>
      <c r="FZ571" s="39"/>
      <c r="GA571" s="39"/>
      <c r="GB571" s="39"/>
      <c r="GC571" s="39"/>
      <c r="GD571" s="39"/>
      <c r="GE571" s="39"/>
      <c r="GF571" s="39"/>
      <c r="GG571" s="39"/>
      <c r="GH571" s="39"/>
      <c r="GI571" s="39"/>
      <c r="GJ571" s="39"/>
      <c r="GK571" s="39"/>
      <c r="GL571" s="39"/>
      <c r="GM571" s="39"/>
      <c r="GN571" s="39"/>
      <c r="GO571" s="39"/>
      <c r="GP571" s="39"/>
    </row>
    <row r="572" spans="1:198">
      <c r="A572" s="192"/>
      <c r="B572" s="192"/>
      <c r="C572" s="192"/>
      <c r="D572" s="192"/>
      <c r="E572" s="192"/>
      <c r="F572" s="192"/>
      <c r="G572" s="192"/>
      <c r="H572" s="46"/>
      <c r="I572" s="53"/>
      <c r="J572" s="53"/>
      <c r="K572" s="207"/>
      <c r="L572" s="207"/>
      <c r="M572" s="207"/>
      <c r="N572" s="207"/>
      <c r="O572" s="207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  <c r="CP572" s="39"/>
      <c r="CQ572" s="39"/>
      <c r="CR572" s="39"/>
      <c r="CS572" s="39"/>
      <c r="CT572" s="39"/>
      <c r="CU572" s="39"/>
      <c r="CV572" s="39"/>
      <c r="CW572" s="39"/>
      <c r="CX572" s="39"/>
      <c r="CY572" s="39"/>
      <c r="CZ572" s="39"/>
      <c r="DA572" s="39"/>
      <c r="DB572" s="39"/>
      <c r="DC572" s="39"/>
      <c r="DD572" s="39"/>
      <c r="DE572" s="39"/>
      <c r="DF572" s="39"/>
      <c r="DG572" s="39"/>
      <c r="DH572" s="39"/>
      <c r="DI572" s="39"/>
      <c r="DJ572" s="39"/>
      <c r="DK572" s="39"/>
      <c r="DL572" s="39"/>
      <c r="DM572" s="39"/>
      <c r="DN572" s="39"/>
      <c r="DO572" s="39"/>
      <c r="DP572" s="39"/>
      <c r="DQ572" s="39"/>
      <c r="DR572" s="39"/>
      <c r="DS572" s="39"/>
      <c r="DT572" s="39"/>
      <c r="DU572" s="39"/>
      <c r="DV572" s="39"/>
      <c r="DW572" s="39"/>
      <c r="DX572" s="39"/>
      <c r="DY572" s="39"/>
      <c r="DZ572" s="39"/>
      <c r="EA572" s="39"/>
      <c r="EB572" s="39"/>
      <c r="EC572" s="39"/>
      <c r="ED572" s="39"/>
      <c r="EE572" s="39"/>
      <c r="EF572" s="39"/>
      <c r="EG572" s="39"/>
      <c r="EH572" s="39"/>
      <c r="EI572" s="39"/>
      <c r="EJ572" s="39"/>
      <c r="EK572" s="39"/>
      <c r="EL572" s="39"/>
      <c r="EM572" s="39"/>
      <c r="EN572" s="39"/>
      <c r="EO572" s="39"/>
      <c r="EP572" s="39"/>
      <c r="EQ572" s="39"/>
      <c r="ER572" s="39"/>
      <c r="ES572" s="39"/>
      <c r="ET572" s="39"/>
      <c r="EU572" s="39"/>
      <c r="EV572" s="39"/>
      <c r="EW572" s="39"/>
      <c r="EX572" s="39"/>
      <c r="EY572" s="39"/>
      <c r="EZ572" s="39"/>
      <c r="FA572" s="39"/>
      <c r="FB572" s="39"/>
      <c r="FC572" s="39"/>
      <c r="FD572" s="39"/>
      <c r="FE572" s="39"/>
      <c r="FF572" s="39"/>
      <c r="FG572" s="39"/>
      <c r="FH572" s="39"/>
      <c r="FI572" s="39"/>
      <c r="FJ572" s="39"/>
      <c r="FK572" s="39"/>
      <c r="FL572" s="39"/>
      <c r="FM572" s="39"/>
      <c r="FN572" s="39"/>
      <c r="FO572" s="39"/>
      <c r="FP572" s="39"/>
      <c r="FQ572" s="39"/>
      <c r="FR572" s="39"/>
      <c r="FS572" s="39"/>
      <c r="FT572" s="39"/>
      <c r="FU572" s="39"/>
      <c r="FV572" s="39"/>
      <c r="FW572" s="39"/>
      <c r="FX572" s="39"/>
      <c r="FY572" s="39"/>
      <c r="FZ572" s="39"/>
      <c r="GA572" s="39"/>
      <c r="GB572" s="39"/>
      <c r="GC572" s="39"/>
      <c r="GD572" s="39"/>
      <c r="GE572" s="39"/>
      <c r="GF572" s="39"/>
      <c r="GG572" s="39"/>
      <c r="GH572" s="39"/>
      <c r="GI572" s="39"/>
      <c r="GJ572" s="39"/>
      <c r="GK572" s="39"/>
      <c r="GL572" s="39"/>
      <c r="GM572" s="39"/>
      <c r="GN572" s="39"/>
      <c r="GO572" s="39"/>
      <c r="GP572" s="39"/>
    </row>
    <row r="573" spans="1:198">
      <c r="A573" s="192"/>
      <c r="B573" s="192"/>
      <c r="C573" s="192"/>
      <c r="D573" s="192"/>
      <c r="E573" s="192"/>
      <c r="F573" s="192"/>
      <c r="G573" s="192"/>
      <c r="H573" s="46"/>
      <c r="I573" s="53"/>
      <c r="J573" s="53"/>
      <c r="K573" s="207"/>
      <c r="L573" s="207"/>
      <c r="M573" s="207"/>
      <c r="N573" s="207"/>
      <c r="O573" s="207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  <c r="BO573" s="39"/>
      <c r="BP573" s="39"/>
      <c r="BQ573" s="39"/>
      <c r="BR573" s="39"/>
      <c r="BS573" s="39"/>
      <c r="BT573" s="39"/>
      <c r="BU573" s="39"/>
      <c r="BV573" s="39"/>
      <c r="BW573" s="39"/>
      <c r="BX573" s="39"/>
      <c r="BY573" s="39"/>
      <c r="BZ573" s="39"/>
      <c r="CA573" s="39"/>
      <c r="CB573" s="39"/>
      <c r="CC573" s="39"/>
      <c r="CD573" s="39"/>
      <c r="CE573" s="39"/>
      <c r="CF573" s="39"/>
      <c r="CG573" s="39"/>
      <c r="CH573" s="39"/>
      <c r="CI573" s="39"/>
      <c r="CJ573" s="39"/>
      <c r="CK573" s="39"/>
      <c r="CL573" s="39"/>
      <c r="CM573" s="39"/>
      <c r="CN573" s="39"/>
      <c r="CO573" s="39"/>
      <c r="CP573" s="39"/>
      <c r="CQ573" s="39"/>
      <c r="CR573" s="39"/>
      <c r="CS573" s="39"/>
      <c r="CT573" s="39"/>
      <c r="CU573" s="39"/>
      <c r="CV573" s="39"/>
      <c r="CW573" s="39"/>
      <c r="CX573" s="39"/>
      <c r="CY573" s="39"/>
      <c r="CZ573" s="39"/>
      <c r="DA573" s="39"/>
      <c r="DB573" s="39"/>
      <c r="DC573" s="39"/>
      <c r="DD573" s="39"/>
      <c r="DE573" s="39"/>
      <c r="DF573" s="39"/>
      <c r="DG573" s="39"/>
      <c r="DH573" s="39"/>
      <c r="DI573" s="39"/>
      <c r="DJ573" s="39"/>
      <c r="DK573" s="39"/>
      <c r="DL573" s="39"/>
      <c r="DM573" s="39"/>
      <c r="DN573" s="39"/>
      <c r="DO573" s="39"/>
      <c r="DP573" s="39"/>
      <c r="DQ573" s="39"/>
      <c r="DR573" s="39"/>
      <c r="DS573" s="39"/>
      <c r="DT573" s="39"/>
      <c r="DU573" s="39"/>
      <c r="DV573" s="39"/>
      <c r="DW573" s="39"/>
      <c r="DX573" s="39"/>
      <c r="DY573" s="39"/>
      <c r="DZ573" s="39"/>
      <c r="EA573" s="39"/>
      <c r="EB573" s="39"/>
      <c r="EC573" s="39"/>
      <c r="ED573" s="39"/>
      <c r="EE573" s="39"/>
      <c r="EF573" s="39"/>
      <c r="EG573" s="39"/>
      <c r="EH573" s="39"/>
      <c r="EI573" s="39"/>
      <c r="EJ573" s="39"/>
      <c r="EK573" s="39"/>
      <c r="EL573" s="39"/>
      <c r="EM573" s="39"/>
      <c r="EN573" s="39"/>
      <c r="EO573" s="39"/>
      <c r="EP573" s="39"/>
      <c r="EQ573" s="39"/>
      <c r="ER573" s="39"/>
      <c r="ES573" s="39"/>
      <c r="ET573" s="39"/>
      <c r="EU573" s="39"/>
      <c r="EV573" s="39"/>
      <c r="EW573" s="39"/>
      <c r="EX573" s="39"/>
      <c r="EY573" s="39"/>
      <c r="EZ573" s="39"/>
      <c r="FA573" s="39"/>
      <c r="FB573" s="39"/>
      <c r="FC573" s="39"/>
      <c r="FD573" s="39"/>
      <c r="FE573" s="39"/>
      <c r="FF573" s="39"/>
      <c r="FG573" s="39"/>
      <c r="FH573" s="39"/>
      <c r="FI573" s="39"/>
      <c r="FJ573" s="39"/>
      <c r="FK573" s="39"/>
      <c r="FL573" s="39"/>
      <c r="FM573" s="39"/>
      <c r="FN573" s="39"/>
      <c r="FO573" s="39"/>
      <c r="FP573" s="39"/>
      <c r="FQ573" s="39"/>
      <c r="FR573" s="39"/>
      <c r="FS573" s="39"/>
      <c r="FT573" s="39"/>
      <c r="FU573" s="39"/>
      <c r="FV573" s="39"/>
      <c r="FW573" s="39"/>
      <c r="FX573" s="39"/>
      <c r="FY573" s="39"/>
      <c r="FZ573" s="39"/>
      <c r="GA573" s="39"/>
      <c r="GB573" s="39"/>
      <c r="GC573" s="39"/>
      <c r="GD573" s="39"/>
      <c r="GE573" s="39"/>
      <c r="GF573" s="39"/>
      <c r="GG573" s="39"/>
      <c r="GH573" s="39"/>
      <c r="GI573" s="39"/>
      <c r="GJ573" s="39"/>
      <c r="GK573" s="39"/>
      <c r="GL573" s="39"/>
      <c r="GM573" s="39"/>
      <c r="GN573" s="39"/>
      <c r="GO573" s="39"/>
      <c r="GP573" s="39"/>
    </row>
    <row r="574" spans="1:198">
      <c r="A574" s="192"/>
      <c r="B574" s="192"/>
      <c r="C574" s="192"/>
      <c r="D574" s="192"/>
      <c r="E574" s="192"/>
      <c r="F574" s="192"/>
      <c r="G574" s="192"/>
      <c r="H574" s="46"/>
      <c r="I574" s="53"/>
      <c r="J574" s="53"/>
      <c r="K574" s="207"/>
      <c r="L574" s="207"/>
      <c r="M574" s="207"/>
      <c r="N574" s="207"/>
      <c r="O574" s="207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  <c r="BO574" s="39"/>
      <c r="BP574" s="39"/>
      <c r="BQ574" s="39"/>
      <c r="BR574" s="39"/>
      <c r="BS574" s="39"/>
      <c r="BT574" s="39"/>
      <c r="BU574" s="39"/>
      <c r="BV574" s="39"/>
      <c r="BW574" s="39"/>
      <c r="BX574" s="39"/>
      <c r="BY574" s="39"/>
      <c r="BZ574" s="39"/>
      <c r="CA574" s="39"/>
      <c r="CB574" s="39"/>
      <c r="CC574" s="39"/>
      <c r="CD574" s="39"/>
      <c r="CE574" s="39"/>
      <c r="CF574" s="39"/>
      <c r="CG574" s="39"/>
      <c r="CH574" s="39"/>
      <c r="CI574" s="39"/>
      <c r="CJ574" s="39"/>
      <c r="CK574" s="39"/>
      <c r="CL574" s="39"/>
      <c r="CM574" s="39"/>
      <c r="CN574" s="39"/>
      <c r="CO574" s="39"/>
      <c r="CP574" s="39"/>
      <c r="CQ574" s="39"/>
      <c r="CR574" s="39"/>
      <c r="CS574" s="39"/>
      <c r="CT574" s="39"/>
      <c r="CU574" s="39"/>
      <c r="CV574" s="39"/>
      <c r="CW574" s="39"/>
      <c r="CX574" s="39"/>
      <c r="CY574" s="39"/>
      <c r="CZ574" s="39"/>
      <c r="DA574" s="39"/>
      <c r="DB574" s="39"/>
      <c r="DC574" s="39"/>
      <c r="DD574" s="39"/>
      <c r="DE574" s="39"/>
      <c r="DF574" s="39"/>
      <c r="DG574" s="39"/>
      <c r="DH574" s="39"/>
      <c r="DI574" s="39"/>
      <c r="DJ574" s="39"/>
      <c r="DK574" s="39"/>
      <c r="DL574" s="39"/>
      <c r="DM574" s="39"/>
      <c r="DN574" s="39"/>
      <c r="DO574" s="39"/>
      <c r="DP574" s="39"/>
      <c r="DQ574" s="39"/>
      <c r="DR574" s="39"/>
      <c r="DS574" s="39"/>
      <c r="DT574" s="39"/>
      <c r="DU574" s="39"/>
      <c r="DV574" s="39"/>
      <c r="DW574" s="39"/>
      <c r="DX574" s="39"/>
      <c r="DY574" s="39"/>
      <c r="DZ574" s="39"/>
      <c r="EA574" s="39"/>
      <c r="EB574" s="39"/>
      <c r="EC574" s="39"/>
      <c r="ED574" s="39"/>
      <c r="EE574" s="39"/>
      <c r="EF574" s="39"/>
      <c r="EG574" s="39"/>
      <c r="EH574" s="39"/>
      <c r="EI574" s="39"/>
      <c r="EJ574" s="39"/>
      <c r="EK574" s="39"/>
      <c r="EL574" s="39"/>
      <c r="EM574" s="39"/>
      <c r="EN574" s="39"/>
      <c r="EO574" s="39"/>
      <c r="EP574" s="39"/>
      <c r="EQ574" s="39"/>
      <c r="ER574" s="39"/>
      <c r="ES574" s="39"/>
      <c r="ET574" s="39"/>
      <c r="EU574" s="39"/>
      <c r="EV574" s="39"/>
      <c r="EW574" s="39"/>
      <c r="EX574" s="39"/>
      <c r="EY574" s="39"/>
      <c r="EZ574" s="39"/>
      <c r="FA574" s="39"/>
      <c r="FB574" s="39"/>
      <c r="FC574" s="39"/>
      <c r="FD574" s="39"/>
      <c r="FE574" s="39"/>
      <c r="FF574" s="39"/>
      <c r="FG574" s="39"/>
      <c r="FH574" s="39"/>
      <c r="FI574" s="39"/>
      <c r="FJ574" s="39"/>
      <c r="FK574" s="39"/>
      <c r="FL574" s="39"/>
      <c r="FM574" s="39"/>
      <c r="FN574" s="39"/>
      <c r="FO574" s="39"/>
      <c r="FP574" s="39"/>
      <c r="FQ574" s="39"/>
      <c r="FR574" s="39"/>
      <c r="FS574" s="39"/>
      <c r="FT574" s="39"/>
      <c r="FU574" s="39"/>
      <c r="FV574" s="39"/>
      <c r="FW574" s="39"/>
      <c r="FX574" s="39"/>
      <c r="FY574" s="39"/>
      <c r="FZ574" s="39"/>
      <c r="GA574" s="39"/>
      <c r="GB574" s="39"/>
      <c r="GC574" s="39"/>
      <c r="GD574" s="39"/>
      <c r="GE574" s="39"/>
      <c r="GF574" s="39"/>
      <c r="GG574" s="39"/>
      <c r="GH574" s="39"/>
      <c r="GI574" s="39"/>
      <c r="GJ574" s="39"/>
      <c r="GK574" s="39"/>
      <c r="GL574" s="39"/>
      <c r="GM574" s="39"/>
      <c r="GN574" s="39"/>
      <c r="GO574" s="39"/>
      <c r="GP574" s="39"/>
    </row>
    <row r="575" spans="1:198">
      <c r="A575" s="192"/>
      <c r="B575" s="192"/>
      <c r="C575" s="192"/>
      <c r="D575" s="192"/>
      <c r="E575" s="192"/>
      <c r="F575" s="192"/>
      <c r="G575" s="192"/>
      <c r="H575" s="46"/>
      <c r="I575" s="53"/>
      <c r="J575" s="53"/>
      <c r="K575" s="207"/>
      <c r="L575" s="207"/>
      <c r="M575" s="207"/>
      <c r="N575" s="207"/>
      <c r="O575" s="207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  <c r="CP575" s="39"/>
      <c r="CQ575" s="39"/>
      <c r="CR575" s="39"/>
      <c r="CS575" s="39"/>
      <c r="CT575" s="39"/>
      <c r="CU575" s="39"/>
      <c r="CV575" s="39"/>
      <c r="CW575" s="39"/>
      <c r="CX575" s="39"/>
      <c r="CY575" s="39"/>
      <c r="CZ575" s="39"/>
      <c r="DA575" s="39"/>
      <c r="DB575" s="39"/>
      <c r="DC575" s="39"/>
      <c r="DD575" s="39"/>
      <c r="DE575" s="39"/>
      <c r="DF575" s="39"/>
      <c r="DG575" s="39"/>
      <c r="DH575" s="39"/>
      <c r="DI575" s="39"/>
      <c r="DJ575" s="39"/>
      <c r="DK575" s="39"/>
      <c r="DL575" s="39"/>
      <c r="DM575" s="39"/>
      <c r="DN575" s="39"/>
      <c r="DO575" s="39"/>
      <c r="DP575" s="39"/>
      <c r="DQ575" s="39"/>
      <c r="DR575" s="39"/>
      <c r="DS575" s="39"/>
      <c r="DT575" s="39"/>
      <c r="DU575" s="39"/>
      <c r="DV575" s="39"/>
      <c r="DW575" s="39"/>
      <c r="DX575" s="39"/>
      <c r="DY575" s="39"/>
      <c r="DZ575" s="39"/>
      <c r="EA575" s="39"/>
      <c r="EB575" s="39"/>
      <c r="EC575" s="39"/>
      <c r="ED575" s="39"/>
      <c r="EE575" s="39"/>
      <c r="EF575" s="39"/>
      <c r="EG575" s="39"/>
      <c r="EH575" s="39"/>
      <c r="EI575" s="39"/>
      <c r="EJ575" s="39"/>
      <c r="EK575" s="39"/>
      <c r="EL575" s="39"/>
      <c r="EM575" s="39"/>
      <c r="EN575" s="39"/>
      <c r="EO575" s="39"/>
      <c r="EP575" s="39"/>
      <c r="EQ575" s="39"/>
      <c r="ER575" s="39"/>
      <c r="ES575" s="39"/>
      <c r="ET575" s="39"/>
      <c r="EU575" s="39"/>
      <c r="EV575" s="39"/>
      <c r="EW575" s="39"/>
      <c r="EX575" s="39"/>
      <c r="EY575" s="39"/>
      <c r="EZ575" s="39"/>
      <c r="FA575" s="39"/>
      <c r="FB575" s="39"/>
      <c r="FC575" s="39"/>
      <c r="FD575" s="39"/>
      <c r="FE575" s="39"/>
      <c r="FF575" s="39"/>
      <c r="FG575" s="39"/>
      <c r="FH575" s="39"/>
      <c r="FI575" s="39"/>
      <c r="FJ575" s="39"/>
      <c r="FK575" s="39"/>
      <c r="FL575" s="39"/>
      <c r="FM575" s="39"/>
      <c r="FN575" s="39"/>
      <c r="FO575" s="39"/>
      <c r="FP575" s="39"/>
      <c r="FQ575" s="39"/>
      <c r="FR575" s="39"/>
      <c r="FS575" s="39"/>
      <c r="FT575" s="39"/>
      <c r="FU575" s="39"/>
      <c r="FV575" s="39"/>
      <c r="FW575" s="39"/>
      <c r="FX575" s="39"/>
      <c r="FY575" s="39"/>
      <c r="FZ575" s="39"/>
      <c r="GA575" s="39"/>
      <c r="GB575" s="39"/>
      <c r="GC575" s="39"/>
      <c r="GD575" s="39"/>
      <c r="GE575" s="39"/>
      <c r="GF575" s="39"/>
      <c r="GG575" s="39"/>
      <c r="GH575" s="39"/>
      <c r="GI575" s="39"/>
      <c r="GJ575" s="39"/>
      <c r="GK575" s="39"/>
      <c r="GL575" s="39"/>
      <c r="GM575" s="39"/>
      <c r="GN575" s="39"/>
      <c r="GO575" s="39"/>
      <c r="GP575" s="39"/>
    </row>
    <row r="576" spans="1:198">
      <c r="A576" s="192"/>
      <c r="B576" s="192"/>
      <c r="C576" s="192"/>
      <c r="D576" s="192"/>
      <c r="E576" s="192"/>
      <c r="F576" s="192"/>
      <c r="G576" s="192"/>
      <c r="H576" s="46"/>
      <c r="I576" s="53"/>
      <c r="J576" s="53"/>
      <c r="K576" s="207"/>
      <c r="L576" s="207"/>
      <c r="M576" s="207"/>
      <c r="N576" s="207"/>
      <c r="O576" s="207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  <c r="BO576" s="39"/>
      <c r="BP576" s="39"/>
      <c r="BQ576" s="39"/>
      <c r="BR576" s="39"/>
      <c r="BS576" s="39"/>
      <c r="BT576" s="39"/>
      <c r="BU576" s="39"/>
      <c r="BV576" s="39"/>
      <c r="BW576" s="39"/>
      <c r="BX576" s="39"/>
      <c r="BY576" s="39"/>
      <c r="BZ576" s="39"/>
      <c r="CA576" s="39"/>
      <c r="CB576" s="39"/>
      <c r="CC576" s="39"/>
      <c r="CD576" s="39"/>
      <c r="CE576" s="39"/>
      <c r="CF576" s="39"/>
      <c r="CG576" s="39"/>
      <c r="CH576" s="39"/>
      <c r="CI576" s="39"/>
      <c r="CJ576" s="39"/>
      <c r="CK576" s="39"/>
      <c r="CL576" s="39"/>
      <c r="CM576" s="39"/>
      <c r="CN576" s="39"/>
      <c r="CO576" s="39"/>
      <c r="CP576" s="39"/>
      <c r="CQ576" s="39"/>
      <c r="CR576" s="39"/>
      <c r="CS576" s="39"/>
      <c r="CT576" s="39"/>
      <c r="CU576" s="39"/>
      <c r="CV576" s="39"/>
      <c r="CW576" s="39"/>
      <c r="CX576" s="39"/>
      <c r="CY576" s="39"/>
      <c r="CZ576" s="39"/>
      <c r="DA576" s="39"/>
      <c r="DB576" s="39"/>
      <c r="DC576" s="39"/>
      <c r="DD576" s="39"/>
      <c r="DE576" s="39"/>
      <c r="DF576" s="39"/>
      <c r="DG576" s="39"/>
      <c r="DH576" s="39"/>
      <c r="DI576" s="39"/>
      <c r="DJ576" s="39"/>
      <c r="DK576" s="39"/>
      <c r="DL576" s="39"/>
      <c r="DM576" s="39"/>
      <c r="DN576" s="39"/>
      <c r="DO576" s="39"/>
      <c r="DP576" s="39"/>
      <c r="DQ576" s="39"/>
      <c r="DR576" s="39"/>
      <c r="DS576" s="39"/>
      <c r="DT576" s="39"/>
      <c r="DU576" s="39"/>
      <c r="DV576" s="39"/>
      <c r="DW576" s="39"/>
      <c r="DX576" s="39"/>
      <c r="DY576" s="39"/>
      <c r="DZ576" s="39"/>
      <c r="EA576" s="39"/>
      <c r="EB576" s="39"/>
      <c r="EC576" s="39"/>
      <c r="ED576" s="39"/>
      <c r="EE576" s="39"/>
      <c r="EF576" s="39"/>
      <c r="EG576" s="39"/>
      <c r="EH576" s="39"/>
      <c r="EI576" s="39"/>
      <c r="EJ576" s="39"/>
      <c r="EK576" s="39"/>
      <c r="EL576" s="39"/>
      <c r="EM576" s="39"/>
      <c r="EN576" s="39"/>
      <c r="EO576" s="39"/>
      <c r="EP576" s="39"/>
      <c r="EQ576" s="39"/>
      <c r="ER576" s="39"/>
      <c r="ES576" s="39"/>
      <c r="ET576" s="39"/>
      <c r="EU576" s="39"/>
      <c r="EV576" s="39"/>
      <c r="EW576" s="39"/>
      <c r="EX576" s="39"/>
      <c r="EY576" s="39"/>
      <c r="EZ576" s="39"/>
      <c r="FA576" s="39"/>
      <c r="FB576" s="39"/>
      <c r="FC576" s="39"/>
      <c r="FD576" s="39"/>
      <c r="FE576" s="39"/>
      <c r="FF576" s="39"/>
      <c r="FG576" s="39"/>
      <c r="FH576" s="39"/>
      <c r="FI576" s="39"/>
      <c r="FJ576" s="39"/>
      <c r="FK576" s="39"/>
      <c r="FL576" s="39"/>
      <c r="FM576" s="39"/>
      <c r="FN576" s="39"/>
      <c r="FO576" s="39"/>
      <c r="FP576" s="39"/>
      <c r="FQ576" s="39"/>
      <c r="FR576" s="39"/>
      <c r="FS576" s="39"/>
      <c r="FT576" s="39"/>
      <c r="FU576" s="39"/>
      <c r="FV576" s="39"/>
      <c r="FW576" s="39"/>
      <c r="FX576" s="39"/>
      <c r="FY576" s="39"/>
      <c r="FZ576" s="39"/>
      <c r="GA576" s="39"/>
      <c r="GB576" s="39"/>
      <c r="GC576" s="39"/>
      <c r="GD576" s="39"/>
      <c r="GE576" s="39"/>
      <c r="GF576" s="39"/>
      <c r="GG576" s="39"/>
      <c r="GH576" s="39"/>
      <c r="GI576" s="39"/>
      <c r="GJ576" s="39"/>
      <c r="GK576" s="39"/>
      <c r="GL576" s="39"/>
      <c r="GM576" s="39"/>
      <c r="GN576" s="39"/>
      <c r="GO576" s="39"/>
      <c r="GP576" s="39"/>
    </row>
    <row r="577" spans="1:198">
      <c r="A577" s="192"/>
      <c r="B577" s="192"/>
      <c r="C577" s="192"/>
      <c r="D577" s="192"/>
      <c r="E577" s="192"/>
      <c r="F577" s="192"/>
      <c r="G577" s="192"/>
      <c r="H577" s="46"/>
      <c r="I577" s="53"/>
      <c r="J577" s="53"/>
      <c r="K577" s="207"/>
      <c r="L577" s="207"/>
      <c r="M577" s="207"/>
      <c r="N577" s="207"/>
      <c r="O577" s="207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  <c r="BO577" s="39"/>
      <c r="BP577" s="39"/>
      <c r="BQ577" s="39"/>
      <c r="BR577" s="39"/>
      <c r="BS577" s="39"/>
      <c r="BT577" s="39"/>
      <c r="BU577" s="39"/>
      <c r="BV577" s="39"/>
      <c r="BW577" s="39"/>
      <c r="BX577" s="39"/>
      <c r="BY577" s="39"/>
      <c r="BZ577" s="39"/>
      <c r="CA577" s="39"/>
      <c r="CB577" s="39"/>
      <c r="CC577" s="39"/>
      <c r="CD577" s="39"/>
      <c r="CE577" s="39"/>
      <c r="CF577" s="39"/>
      <c r="CG577" s="39"/>
      <c r="CH577" s="39"/>
      <c r="CI577" s="39"/>
      <c r="CJ577" s="39"/>
      <c r="CK577" s="39"/>
      <c r="CL577" s="39"/>
      <c r="CM577" s="39"/>
      <c r="CN577" s="39"/>
      <c r="CO577" s="39"/>
      <c r="CP577" s="39"/>
      <c r="CQ577" s="39"/>
      <c r="CR577" s="39"/>
      <c r="CS577" s="39"/>
      <c r="CT577" s="39"/>
      <c r="CU577" s="39"/>
      <c r="CV577" s="39"/>
      <c r="CW577" s="39"/>
      <c r="CX577" s="39"/>
      <c r="CY577" s="39"/>
      <c r="CZ577" s="39"/>
      <c r="DA577" s="39"/>
      <c r="DB577" s="39"/>
      <c r="DC577" s="39"/>
      <c r="DD577" s="39"/>
      <c r="DE577" s="39"/>
      <c r="DF577" s="39"/>
      <c r="DG577" s="39"/>
      <c r="DH577" s="39"/>
      <c r="DI577" s="39"/>
      <c r="DJ577" s="39"/>
      <c r="DK577" s="39"/>
      <c r="DL577" s="39"/>
      <c r="DM577" s="39"/>
      <c r="DN577" s="39"/>
      <c r="DO577" s="39"/>
      <c r="DP577" s="39"/>
      <c r="DQ577" s="39"/>
      <c r="DR577" s="39"/>
      <c r="DS577" s="39"/>
      <c r="DT577" s="39"/>
      <c r="DU577" s="39"/>
      <c r="DV577" s="39"/>
      <c r="DW577" s="39"/>
      <c r="DX577" s="39"/>
      <c r="DY577" s="39"/>
      <c r="DZ577" s="39"/>
      <c r="EA577" s="39"/>
      <c r="EB577" s="39"/>
      <c r="EC577" s="39"/>
      <c r="ED577" s="39"/>
      <c r="EE577" s="39"/>
      <c r="EF577" s="39"/>
      <c r="EG577" s="39"/>
      <c r="EH577" s="39"/>
      <c r="EI577" s="39"/>
      <c r="EJ577" s="39"/>
      <c r="EK577" s="39"/>
      <c r="EL577" s="39"/>
      <c r="EM577" s="39"/>
      <c r="EN577" s="39"/>
      <c r="EO577" s="39"/>
      <c r="EP577" s="39"/>
      <c r="EQ577" s="39"/>
      <c r="ER577" s="39"/>
      <c r="ES577" s="39"/>
      <c r="ET577" s="39"/>
      <c r="EU577" s="39"/>
      <c r="EV577" s="39"/>
      <c r="EW577" s="39"/>
      <c r="EX577" s="39"/>
      <c r="EY577" s="39"/>
      <c r="EZ577" s="39"/>
      <c r="FA577" s="39"/>
      <c r="FB577" s="39"/>
      <c r="FC577" s="39"/>
      <c r="FD577" s="39"/>
      <c r="FE577" s="39"/>
      <c r="FF577" s="39"/>
      <c r="FG577" s="39"/>
      <c r="FH577" s="39"/>
      <c r="FI577" s="39"/>
      <c r="FJ577" s="39"/>
      <c r="FK577" s="39"/>
      <c r="FL577" s="39"/>
      <c r="FM577" s="39"/>
      <c r="FN577" s="39"/>
      <c r="FO577" s="39"/>
      <c r="FP577" s="39"/>
      <c r="FQ577" s="39"/>
      <c r="FR577" s="39"/>
      <c r="FS577" s="39"/>
      <c r="FT577" s="39"/>
      <c r="FU577" s="39"/>
      <c r="FV577" s="39"/>
      <c r="FW577" s="39"/>
      <c r="FX577" s="39"/>
      <c r="FY577" s="39"/>
      <c r="FZ577" s="39"/>
      <c r="GA577" s="39"/>
      <c r="GB577" s="39"/>
      <c r="GC577" s="39"/>
      <c r="GD577" s="39"/>
      <c r="GE577" s="39"/>
      <c r="GF577" s="39"/>
      <c r="GG577" s="39"/>
      <c r="GH577" s="39"/>
      <c r="GI577" s="39"/>
      <c r="GJ577" s="39"/>
      <c r="GK577" s="39"/>
      <c r="GL577" s="39"/>
      <c r="GM577" s="39"/>
      <c r="GN577" s="39"/>
      <c r="GO577" s="39"/>
      <c r="GP577" s="39"/>
    </row>
    <row r="578" spans="1:198">
      <c r="A578" s="192"/>
      <c r="B578" s="192"/>
      <c r="C578" s="192"/>
      <c r="D578" s="192"/>
      <c r="E578" s="192"/>
      <c r="F578" s="192"/>
      <c r="G578" s="192"/>
      <c r="H578" s="46"/>
      <c r="I578" s="53"/>
      <c r="J578" s="53"/>
      <c r="K578" s="207"/>
      <c r="L578" s="207"/>
      <c r="M578" s="207"/>
      <c r="N578" s="207"/>
      <c r="O578" s="207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  <c r="CP578" s="39"/>
      <c r="CQ578" s="39"/>
      <c r="CR578" s="39"/>
      <c r="CS578" s="39"/>
      <c r="CT578" s="39"/>
      <c r="CU578" s="39"/>
      <c r="CV578" s="39"/>
      <c r="CW578" s="39"/>
      <c r="CX578" s="39"/>
      <c r="CY578" s="39"/>
      <c r="CZ578" s="39"/>
      <c r="DA578" s="39"/>
      <c r="DB578" s="39"/>
      <c r="DC578" s="39"/>
      <c r="DD578" s="39"/>
      <c r="DE578" s="39"/>
      <c r="DF578" s="39"/>
      <c r="DG578" s="39"/>
      <c r="DH578" s="39"/>
      <c r="DI578" s="39"/>
      <c r="DJ578" s="39"/>
      <c r="DK578" s="39"/>
      <c r="DL578" s="39"/>
      <c r="DM578" s="39"/>
      <c r="DN578" s="39"/>
      <c r="DO578" s="39"/>
      <c r="DP578" s="39"/>
      <c r="DQ578" s="39"/>
      <c r="DR578" s="39"/>
      <c r="DS578" s="39"/>
      <c r="DT578" s="39"/>
      <c r="DU578" s="39"/>
      <c r="DV578" s="39"/>
      <c r="DW578" s="39"/>
      <c r="DX578" s="39"/>
      <c r="DY578" s="39"/>
      <c r="DZ578" s="39"/>
      <c r="EA578" s="39"/>
      <c r="EB578" s="39"/>
      <c r="EC578" s="39"/>
      <c r="ED578" s="39"/>
      <c r="EE578" s="39"/>
      <c r="EF578" s="39"/>
      <c r="EG578" s="39"/>
      <c r="EH578" s="39"/>
      <c r="EI578" s="39"/>
      <c r="EJ578" s="39"/>
      <c r="EK578" s="39"/>
      <c r="EL578" s="39"/>
      <c r="EM578" s="39"/>
      <c r="EN578" s="39"/>
      <c r="EO578" s="39"/>
      <c r="EP578" s="39"/>
      <c r="EQ578" s="39"/>
      <c r="ER578" s="39"/>
      <c r="ES578" s="39"/>
      <c r="ET578" s="39"/>
      <c r="EU578" s="39"/>
      <c r="EV578" s="39"/>
      <c r="EW578" s="39"/>
      <c r="EX578" s="39"/>
      <c r="EY578" s="39"/>
      <c r="EZ578" s="39"/>
      <c r="FA578" s="39"/>
      <c r="FB578" s="39"/>
      <c r="FC578" s="39"/>
      <c r="FD578" s="39"/>
      <c r="FE578" s="39"/>
      <c r="FF578" s="39"/>
      <c r="FG578" s="39"/>
      <c r="FH578" s="39"/>
      <c r="FI578" s="39"/>
      <c r="FJ578" s="39"/>
      <c r="FK578" s="39"/>
      <c r="FL578" s="39"/>
      <c r="FM578" s="39"/>
      <c r="FN578" s="39"/>
      <c r="FO578" s="39"/>
      <c r="FP578" s="39"/>
      <c r="FQ578" s="39"/>
      <c r="FR578" s="39"/>
      <c r="FS578" s="39"/>
      <c r="FT578" s="39"/>
      <c r="FU578" s="39"/>
      <c r="FV578" s="39"/>
      <c r="FW578" s="39"/>
      <c r="FX578" s="39"/>
      <c r="FY578" s="39"/>
      <c r="FZ578" s="39"/>
      <c r="GA578" s="39"/>
      <c r="GB578" s="39"/>
      <c r="GC578" s="39"/>
      <c r="GD578" s="39"/>
      <c r="GE578" s="39"/>
      <c r="GF578" s="39"/>
      <c r="GG578" s="39"/>
      <c r="GH578" s="39"/>
      <c r="GI578" s="39"/>
      <c r="GJ578" s="39"/>
      <c r="GK578" s="39"/>
      <c r="GL578" s="39"/>
      <c r="GM578" s="39"/>
      <c r="GN578" s="39"/>
      <c r="GO578" s="39"/>
      <c r="GP578" s="39"/>
    </row>
    <row r="579" spans="1:198">
      <c r="A579" s="192"/>
      <c r="B579" s="192"/>
      <c r="C579" s="192"/>
      <c r="D579" s="192"/>
      <c r="E579" s="192"/>
      <c r="F579" s="192"/>
      <c r="G579" s="192"/>
      <c r="H579" s="46"/>
      <c r="I579" s="53"/>
      <c r="J579" s="53"/>
      <c r="K579" s="207"/>
      <c r="L579" s="207"/>
      <c r="M579" s="207"/>
      <c r="N579" s="207"/>
      <c r="O579" s="207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  <c r="BO579" s="39"/>
      <c r="BP579" s="39"/>
      <c r="BQ579" s="39"/>
      <c r="BR579" s="39"/>
      <c r="BS579" s="39"/>
      <c r="BT579" s="39"/>
      <c r="BU579" s="39"/>
      <c r="BV579" s="39"/>
      <c r="BW579" s="39"/>
      <c r="BX579" s="39"/>
      <c r="BY579" s="39"/>
      <c r="BZ579" s="39"/>
      <c r="CA579" s="39"/>
      <c r="CB579" s="39"/>
      <c r="CC579" s="39"/>
      <c r="CD579" s="39"/>
      <c r="CE579" s="39"/>
      <c r="CF579" s="39"/>
      <c r="CG579" s="39"/>
      <c r="CH579" s="39"/>
      <c r="CI579" s="39"/>
      <c r="CJ579" s="39"/>
      <c r="CK579" s="39"/>
      <c r="CL579" s="39"/>
      <c r="CM579" s="39"/>
      <c r="CN579" s="39"/>
      <c r="CO579" s="39"/>
      <c r="CP579" s="39"/>
      <c r="CQ579" s="39"/>
      <c r="CR579" s="39"/>
      <c r="CS579" s="39"/>
      <c r="CT579" s="39"/>
      <c r="CU579" s="39"/>
      <c r="CV579" s="39"/>
      <c r="CW579" s="39"/>
      <c r="CX579" s="39"/>
      <c r="CY579" s="39"/>
      <c r="CZ579" s="39"/>
      <c r="DA579" s="39"/>
      <c r="DB579" s="39"/>
      <c r="DC579" s="39"/>
      <c r="DD579" s="39"/>
      <c r="DE579" s="39"/>
      <c r="DF579" s="39"/>
      <c r="DG579" s="39"/>
      <c r="DH579" s="39"/>
      <c r="DI579" s="39"/>
      <c r="DJ579" s="39"/>
      <c r="DK579" s="39"/>
      <c r="DL579" s="39"/>
      <c r="DM579" s="39"/>
      <c r="DN579" s="39"/>
      <c r="DO579" s="39"/>
      <c r="DP579" s="39"/>
      <c r="DQ579" s="39"/>
      <c r="DR579" s="39"/>
      <c r="DS579" s="39"/>
      <c r="DT579" s="39"/>
      <c r="DU579" s="39"/>
      <c r="DV579" s="39"/>
      <c r="DW579" s="39"/>
      <c r="DX579" s="39"/>
      <c r="DY579" s="39"/>
      <c r="DZ579" s="39"/>
      <c r="EA579" s="39"/>
      <c r="EB579" s="39"/>
      <c r="EC579" s="39"/>
      <c r="ED579" s="39"/>
      <c r="EE579" s="39"/>
      <c r="EF579" s="39"/>
      <c r="EG579" s="39"/>
      <c r="EH579" s="39"/>
      <c r="EI579" s="39"/>
      <c r="EJ579" s="39"/>
      <c r="EK579" s="39"/>
      <c r="EL579" s="39"/>
      <c r="EM579" s="39"/>
      <c r="EN579" s="39"/>
      <c r="EO579" s="39"/>
      <c r="EP579" s="39"/>
      <c r="EQ579" s="39"/>
      <c r="ER579" s="39"/>
      <c r="ES579" s="39"/>
      <c r="ET579" s="39"/>
      <c r="EU579" s="39"/>
      <c r="EV579" s="39"/>
      <c r="EW579" s="39"/>
      <c r="EX579" s="39"/>
      <c r="EY579" s="39"/>
      <c r="EZ579" s="39"/>
      <c r="FA579" s="39"/>
      <c r="FB579" s="39"/>
      <c r="FC579" s="39"/>
      <c r="FD579" s="39"/>
      <c r="FE579" s="39"/>
      <c r="FF579" s="39"/>
      <c r="FG579" s="39"/>
      <c r="FH579" s="39"/>
      <c r="FI579" s="39"/>
      <c r="FJ579" s="39"/>
      <c r="FK579" s="39"/>
      <c r="FL579" s="39"/>
      <c r="FM579" s="39"/>
      <c r="FN579" s="39"/>
      <c r="FO579" s="39"/>
      <c r="FP579" s="39"/>
      <c r="FQ579" s="39"/>
      <c r="FR579" s="39"/>
      <c r="FS579" s="39"/>
      <c r="FT579" s="39"/>
      <c r="FU579" s="39"/>
      <c r="FV579" s="39"/>
      <c r="FW579" s="39"/>
      <c r="FX579" s="39"/>
      <c r="FY579" s="39"/>
      <c r="FZ579" s="39"/>
      <c r="GA579" s="39"/>
      <c r="GB579" s="39"/>
      <c r="GC579" s="39"/>
      <c r="GD579" s="39"/>
      <c r="GE579" s="39"/>
      <c r="GF579" s="39"/>
      <c r="GG579" s="39"/>
      <c r="GH579" s="39"/>
      <c r="GI579" s="39"/>
      <c r="GJ579" s="39"/>
      <c r="GK579" s="39"/>
      <c r="GL579" s="39"/>
      <c r="GM579" s="39"/>
      <c r="GN579" s="39"/>
      <c r="GO579" s="39"/>
      <c r="GP579" s="39"/>
    </row>
    <row r="580" spans="1:198">
      <c r="A580" s="192"/>
      <c r="B580" s="192"/>
      <c r="C580" s="192"/>
      <c r="D580" s="192"/>
      <c r="E580" s="192"/>
      <c r="F580" s="192"/>
      <c r="G580" s="192"/>
      <c r="H580" s="46"/>
      <c r="I580" s="53"/>
      <c r="J580" s="53"/>
      <c r="K580" s="207"/>
      <c r="L580" s="207"/>
      <c r="M580" s="207"/>
      <c r="N580" s="207"/>
      <c r="O580" s="207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  <c r="CP580" s="39"/>
      <c r="CQ580" s="39"/>
      <c r="CR580" s="39"/>
      <c r="CS580" s="39"/>
      <c r="CT580" s="39"/>
      <c r="CU580" s="39"/>
      <c r="CV580" s="39"/>
      <c r="CW580" s="39"/>
      <c r="CX580" s="39"/>
      <c r="CY580" s="39"/>
      <c r="CZ580" s="39"/>
      <c r="DA580" s="39"/>
      <c r="DB580" s="39"/>
      <c r="DC580" s="39"/>
      <c r="DD580" s="39"/>
      <c r="DE580" s="39"/>
      <c r="DF580" s="39"/>
      <c r="DG580" s="39"/>
      <c r="DH580" s="39"/>
      <c r="DI580" s="39"/>
      <c r="DJ580" s="39"/>
      <c r="DK580" s="39"/>
      <c r="DL580" s="39"/>
      <c r="DM580" s="39"/>
      <c r="DN580" s="39"/>
      <c r="DO580" s="39"/>
      <c r="DP580" s="39"/>
      <c r="DQ580" s="39"/>
      <c r="DR580" s="39"/>
      <c r="DS580" s="39"/>
      <c r="DT580" s="39"/>
      <c r="DU580" s="39"/>
      <c r="DV580" s="39"/>
      <c r="DW580" s="39"/>
      <c r="DX580" s="39"/>
      <c r="DY580" s="39"/>
      <c r="DZ580" s="39"/>
      <c r="EA580" s="39"/>
      <c r="EB580" s="39"/>
      <c r="EC580" s="39"/>
      <c r="ED580" s="39"/>
      <c r="EE580" s="39"/>
      <c r="EF580" s="39"/>
      <c r="EG580" s="39"/>
      <c r="EH580" s="39"/>
      <c r="EI580" s="39"/>
      <c r="EJ580" s="39"/>
      <c r="EK580" s="39"/>
      <c r="EL580" s="39"/>
      <c r="EM580" s="39"/>
      <c r="EN580" s="39"/>
      <c r="EO580" s="39"/>
      <c r="EP580" s="39"/>
      <c r="EQ580" s="39"/>
      <c r="ER580" s="39"/>
      <c r="ES580" s="39"/>
      <c r="ET580" s="39"/>
      <c r="EU580" s="39"/>
      <c r="EV580" s="39"/>
      <c r="EW580" s="39"/>
      <c r="EX580" s="39"/>
      <c r="EY580" s="39"/>
      <c r="EZ580" s="39"/>
      <c r="FA580" s="39"/>
      <c r="FB580" s="39"/>
      <c r="FC580" s="39"/>
      <c r="FD580" s="39"/>
      <c r="FE580" s="39"/>
      <c r="FF580" s="39"/>
      <c r="FG580" s="39"/>
      <c r="FH580" s="39"/>
      <c r="FI580" s="39"/>
      <c r="FJ580" s="39"/>
      <c r="FK580" s="39"/>
      <c r="FL580" s="39"/>
      <c r="FM580" s="39"/>
      <c r="FN580" s="39"/>
      <c r="FO580" s="39"/>
      <c r="FP580" s="39"/>
      <c r="FQ580" s="39"/>
      <c r="FR580" s="39"/>
      <c r="FS580" s="39"/>
      <c r="FT580" s="39"/>
      <c r="FU580" s="39"/>
      <c r="FV580" s="39"/>
      <c r="FW580" s="39"/>
      <c r="FX580" s="39"/>
      <c r="FY580" s="39"/>
      <c r="FZ580" s="39"/>
      <c r="GA580" s="39"/>
      <c r="GB580" s="39"/>
      <c r="GC580" s="39"/>
      <c r="GD580" s="39"/>
      <c r="GE580" s="39"/>
      <c r="GF580" s="39"/>
      <c r="GG580" s="39"/>
      <c r="GH580" s="39"/>
      <c r="GI580" s="39"/>
      <c r="GJ580" s="39"/>
      <c r="GK580" s="39"/>
      <c r="GL580" s="39"/>
      <c r="GM580" s="39"/>
      <c r="GN580" s="39"/>
      <c r="GO580" s="39"/>
      <c r="GP580" s="39"/>
    </row>
    <row r="581" spans="1:198">
      <c r="A581" s="192"/>
      <c r="B581" s="192"/>
      <c r="C581" s="192"/>
      <c r="D581" s="192"/>
      <c r="E581" s="192"/>
      <c r="F581" s="192"/>
      <c r="G581" s="192"/>
      <c r="H581" s="46"/>
      <c r="I581" s="53"/>
      <c r="J581" s="53"/>
      <c r="K581" s="207"/>
      <c r="L581" s="207"/>
      <c r="M581" s="207"/>
      <c r="N581" s="207"/>
      <c r="O581" s="207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  <c r="CP581" s="39"/>
      <c r="CQ581" s="39"/>
      <c r="CR581" s="39"/>
      <c r="CS581" s="39"/>
      <c r="CT581" s="39"/>
      <c r="CU581" s="39"/>
      <c r="CV581" s="39"/>
      <c r="CW581" s="39"/>
      <c r="CX581" s="39"/>
      <c r="CY581" s="39"/>
      <c r="CZ581" s="39"/>
      <c r="DA581" s="39"/>
      <c r="DB581" s="39"/>
      <c r="DC581" s="39"/>
      <c r="DD581" s="39"/>
      <c r="DE581" s="39"/>
      <c r="DF581" s="39"/>
      <c r="DG581" s="39"/>
      <c r="DH581" s="39"/>
      <c r="DI581" s="39"/>
      <c r="DJ581" s="39"/>
      <c r="DK581" s="39"/>
      <c r="DL581" s="39"/>
      <c r="DM581" s="39"/>
      <c r="DN581" s="39"/>
      <c r="DO581" s="39"/>
      <c r="DP581" s="39"/>
      <c r="DQ581" s="39"/>
      <c r="DR581" s="39"/>
      <c r="DS581" s="39"/>
      <c r="DT581" s="39"/>
      <c r="DU581" s="39"/>
      <c r="DV581" s="39"/>
      <c r="DW581" s="39"/>
      <c r="DX581" s="39"/>
      <c r="DY581" s="39"/>
      <c r="DZ581" s="39"/>
      <c r="EA581" s="39"/>
      <c r="EB581" s="39"/>
      <c r="EC581" s="39"/>
      <c r="ED581" s="39"/>
      <c r="EE581" s="39"/>
      <c r="EF581" s="39"/>
      <c r="EG581" s="39"/>
      <c r="EH581" s="39"/>
      <c r="EI581" s="39"/>
      <c r="EJ581" s="39"/>
      <c r="EK581" s="39"/>
      <c r="EL581" s="39"/>
      <c r="EM581" s="39"/>
      <c r="EN581" s="39"/>
      <c r="EO581" s="39"/>
      <c r="EP581" s="39"/>
      <c r="EQ581" s="39"/>
      <c r="ER581" s="39"/>
      <c r="ES581" s="39"/>
      <c r="ET581" s="39"/>
      <c r="EU581" s="39"/>
      <c r="EV581" s="39"/>
      <c r="EW581" s="39"/>
      <c r="EX581" s="39"/>
      <c r="EY581" s="39"/>
      <c r="EZ581" s="39"/>
      <c r="FA581" s="39"/>
      <c r="FB581" s="39"/>
      <c r="FC581" s="39"/>
      <c r="FD581" s="39"/>
      <c r="FE581" s="39"/>
      <c r="FF581" s="39"/>
      <c r="FG581" s="39"/>
      <c r="FH581" s="39"/>
      <c r="FI581" s="39"/>
      <c r="FJ581" s="39"/>
      <c r="FK581" s="39"/>
      <c r="FL581" s="39"/>
      <c r="FM581" s="39"/>
      <c r="FN581" s="39"/>
      <c r="FO581" s="39"/>
      <c r="FP581" s="39"/>
      <c r="FQ581" s="39"/>
      <c r="FR581" s="39"/>
      <c r="FS581" s="39"/>
      <c r="FT581" s="39"/>
      <c r="FU581" s="39"/>
      <c r="FV581" s="39"/>
      <c r="FW581" s="39"/>
      <c r="FX581" s="39"/>
      <c r="FY581" s="39"/>
      <c r="FZ581" s="39"/>
      <c r="GA581" s="39"/>
      <c r="GB581" s="39"/>
      <c r="GC581" s="39"/>
      <c r="GD581" s="39"/>
      <c r="GE581" s="39"/>
      <c r="GF581" s="39"/>
      <c r="GG581" s="39"/>
      <c r="GH581" s="39"/>
      <c r="GI581" s="39"/>
      <c r="GJ581" s="39"/>
      <c r="GK581" s="39"/>
      <c r="GL581" s="39"/>
      <c r="GM581" s="39"/>
      <c r="GN581" s="39"/>
      <c r="GO581" s="39"/>
      <c r="GP581" s="39"/>
    </row>
    <row r="582" spans="1:198">
      <c r="A582" s="192"/>
      <c r="B582" s="192"/>
      <c r="C582" s="192"/>
      <c r="D582" s="192"/>
      <c r="E582" s="192"/>
      <c r="F582" s="192"/>
      <c r="G582" s="192"/>
      <c r="H582" s="46"/>
      <c r="I582" s="53"/>
      <c r="J582" s="53"/>
      <c r="K582" s="207"/>
      <c r="L582" s="207"/>
      <c r="M582" s="207"/>
      <c r="N582" s="207"/>
      <c r="O582" s="207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  <c r="BO582" s="39"/>
      <c r="BP582" s="39"/>
      <c r="BQ582" s="39"/>
      <c r="BR582" s="39"/>
      <c r="BS582" s="39"/>
      <c r="BT582" s="39"/>
      <c r="BU582" s="39"/>
      <c r="BV582" s="39"/>
      <c r="BW582" s="39"/>
      <c r="BX582" s="39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  <c r="CP582" s="39"/>
      <c r="CQ582" s="39"/>
      <c r="CR582" s="39"/>
      <c r="CS582" s="39"/>
      <c r="CT582" s="39"/>
      <c r="CU582" s="39"/>
      <c r="CV582" s="39"/>
      <c r="CW582" s="39"/>
      <c r="CX582" s="39"/>
      <c r="CY582" s="39"/>
      <c r="CZ582" s="39"/>
      <c r="DA582" s="39"/>
      <c r="DB582" s="39"/>
      <c r="DC582" s="39"/>
      <c r="DD582" s="39"/>
      <c r="DE582" s="39"/>
      <c r="DF582" s="39"/>
      <c r="DG582" s="39"/>
      <c r="DH582" s="39"/>
      <c r="DI582" s="39"/>
      <c r="DJ582" s="39"/>
      <c r="DK582" s="39"/>
      <c r="DL582" s="39"/>
      <c r="DM582" s="39"/>
      <c r="DN582" s="39"/>
      <c r="DO582" s="39"/>
      <c r="DP582" s="39"/>
      <c r="DQ582" s="39"/>
      <c r="DR582" s="39"/>
      <c r="DS582" s="39"/>
      <c r="DT582" s="39"/>
      <c r="DU582" s="39"/>
      <c r="DV582" s="39"/>
      <c r="DW582" s="39"/>
      <c r="DX582" s="39"/>
      <c r="DY582" s="39"/>
      <c r="DZ582" s="39"/>
      <c r="EA582" s="39"/>
      <c r="EB582" s="39"/>
      <c r="EC582" s="39"/>
      <c r="ED582" s="39"/>
      <c r="EE582" s="39"/>
      <c r="EF582" s="39"/>
      <c r="EG582" s="39"/>
      <c r="EH582" s="39"/>
      <c r="EI582" s="39"/>
      <c r="EJ582" s="39"/>
      <c r="EK582" s="39"/>
      <c r="EL582" s="39"/>
      <c r="EM582" s="39"/>
      <c r="EN582" s="39"/>
      <c r="EO582" s="39"/>
      <c r="EP582" s="39"/>
      <c r="EQ582" s="39"/>
      <c r="ER582" s="39"/>
      <c r="ES582" s="39"/>
      <c r="ET582" s="39"/>
      <c r="EU582" s="39"/>
      <c r="EV582" s="39"/>
      <c r="EW582" s="39"/>
      <c r="EX582" s="39"/>
      <c r="EY582" s="39"/>
      <c r="EZ582" s="39"/>
      <c r="FA582" s="39"/>
      <c r="FB582" s="39"/>
      <c r="FC582" s="39"/>
      <c r="FD582" s="39"/>
      <c r="FE582" s="39"/>
      <c r="FF582" s="39"/>
      <c r="FG582" s="39"/>
      <c r="FH582" s="39"/>
      <c r="FI582" s="39"/>
      <c r="FJ582" s="39"/>
      <c r="FK582" s="39"/>
      <c r="FL582" s="39"/>
      <c r="FM582" s="39"/>
      <c r="FN582" s="39"/>
      <c r="FO582" s="39"/>
      <c r="FP582" s="39"/>
      <c r="FQ582" s="39"/>
      <c r="FR582" s="39"/>
      <c r="FS582" s="39"/>
      <c r="FT582" s="39"/>
      <c r="FU582" s="39"/>
      <c r="FV582" s="39"/>
      <c r="FW582" s="39"/>
      <c r="FX582" s="39"/>
      <c r="FY582" s="39"/>
      <c r="FZ582" s="39"/>
      <c r="GA582" s="39"/>
      <c r="GB582" s="39"/>
      <c r="GC582" s="39"/>
      <c r="GD582" s="39"/>
      <c r="GE582" s="39"/>
      <c r="GF582" s="39"/>
      <c r="GG582" s="39"/>
      <c r="GH582" s="39"/>
      <c r="GI582" s="39"/>
      <c r="GJ582" s="39"/>
      <c r="GK582" s="39"/>
      <c r="GL582" s="39"/>
      <c r="GM582" s="39"/>
      <c r="GN582" s="39"/>
      <c r="GO582" s="39"/>
      <c r="GP582" s="39"/>
    </row>
    <row r="583" spans="1:198">
      <c r="A583" s="192"/>
      <c r="B583" s="192"/>
      <c r="C583" s="192"/>
      <c r="D583" s="192"/>
      <c r="E583" s="192"/>
      <c r="F583" s="192"/>
      <c r="G583" s="192"/>
      <c r="H583" s="46"/>
      <c r="I583" s="53"/>
      <c r="J583" s="53"/>
      <c r="K583" s="207"/>
      <c r="L583" s="207"/>
      <c r="M583" s="207"/>
      <c r="N583" s="207"/>
      <c r="O583" s="207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  <c r="BO583" s="39"/>
      <c r="BP583" s="39"/>
      <c r="BQ583" s="39"/>
      <c r="BR583" s="39"/>
      <c r="BS583" s="39"/>
      <c r="BT583" s="39"/>
      <c r="BU583" s="39"/>
      <c r="BV583" s="39"/>
      <c r="BW583" s="39"/>
      <c r="BX583" s="39"/>
      <c r="BY583" s="39"/>
      <c r="BZ583" s="39"/>
      <c r="CA583" s="39"/>
      <c r="CB583" s="39"/>
      <c r="CC583" s="39"/>
      <c r="CD583" s="39"/>
      <c r="CE583" s="39"/>
      <c r="CF583" s="39"/>
      <c r="CG583" s="39"/>
      <c r="CH583" s="39"/>
      <c r="CI583" s="39"/>
      <c r="CJ583" s="39"/>
      <c r="CK583" s="39"/>
      <c r="CL583" s="39"/>
      <c r="CM583" s="39"/>
      <c r="CN583" s="39"/>
      <c r="CO583" s="39"/>
      <c r="CP583" s="39"/>
      <c r="CQ583" s="39"/>
      <c r="CR583" s="39"/>
      <c r="CS583" s="39"/>
      <c r="CT583" s="39"/>
      <c r="CU583" s="39"/>
      <c r="CV583" s="39"/>
      <c r="CW583" s="39"/>
      <c r="CX583" s="39"/>
      <c r="CY583" s="39"/>
      <c r="CZ583" s="39"/>
      <c r="DA583" s="39"/>
      <c r="DB583" s="39"/>
      <c r="DC583" s="39"/>
      <c r="DD583" s="39"/>
      <c r="DE583" s="39"/>
      <c r="DF583" s="39"/>
      <c r="DG583" s="39"/>
      <c r="DH583" s="39"/>
      <c r="DI583" s="39"/>
      <c r="DJ583" s="39"/>
      <c r="DK583" s="39"/>
      <c r="DL583" s="39"/>
      <c r="DM583" s="39"/>
      <c r="DN583" s="39"/>
      <c r="DO583" s="39"/>
      <c r="DP583" s="39"/>
      <c r="DQ583" s="39"/>
      <c r="DR583" s="39"/>
      <c r="DS583" s="39"/>
      <c r="DT583" s="39"/>
      <c r="DU583" s="39"/>
      <c r="DV583" s="39"/>
      <c r="DW583" s="39"/>
      <c r="DX583" s="39"/>
      <c r="DY583" s="39"/>
      <c r="DZ583" s="39"/>
      <c r="EA583" s="39"/>
      <c r="EB583" s="39"/>
      <c r="EC583" s="39"/>
      <c r="ED583" s="39"/>
      <c r="EE583" s="39"/>
      <c r="EF583" s="39"/>
      <c r="EG583" s="39"/>
      <c r="EH583" s="39"/>
      <c r="EI583" s="39"/>
      <c r="EJ583" s="39"/>
      <c r="EK583" s="39"/>
      <c r="EL583" s="39"/>
      <c r="EM583" s="39"/>
      <c r="EN583" s="39"/>
      <c r="EO583" s="39"/>
      <c r="EP583" s="39"/>
      <c r="EQ583" s="39"/>
      <c r="ER583" s="39"/>
      <c r="ES583" s="39"/>
      <c r="ET583" s="39"/>
      <c r="EU583" s="39"/>
      <c r="EV583" s="39"/>
      <c r="EW583" s="39"/>
      <c r="EX583" s="39"/>
      <c r="EY583" s="39"/>
      <c r="EZ583" s="39"/>
      <c r="FA583" s="39"/>
      <c r="FB583" s="39"/>
      <c r="FC583" s="39"/>
      <c r="FD583" s="39"/>
      <c r="FE583" s="39"/>
      <c r="FF583" s="39"/>
      <c r="FG583" s="39"/>
      <c r="FH583" s="39"/>
      <c r="FI583" s="39"/>
      <c r="FJ583" s="39"/>
      <c r="FK583" s="39"/>
      <c r="FL583" s="39"/>
      <c r="FM583" s="39"/>
      <c r="FN583" s="39"/>
      <c r="FO583" s="39"/>
      <c r="FP583" s="39"/>
      <c r="FQ583" s="39"/>
      <c r="FR583" s="39"/>
      <c r="FS583" s="39"/>
      <c r="FT583" s="39"/>
      <c r="FU583" s="39"/>
      <c r="FV583" s="39"/>
      <c r="FW583" s="39"/>
      <c r="FX583" s="39"/>
      <c r="FY583" s="39"/>
      <c r="FZ583" s="39"/>
      <c r="GA583" s="39"/>
      <c r="GB583" s="39"/>
      <c r="GC583" s="39"/>
      <c r="GD583" s="39"/>
      <c r="GE583" s="39"/>
      <c r="GF583" s="39"/>
      <c r="GG583" s="39"/>
      <c r="GH583" s="39"/>
      <c r="GI583" s="39"/>
      <c r="GJ583" s="39"/>
      <c r="GK583" s="39"/>
      <c r="GL583" s="39"/>
      <c r="GM583" s="39"/>
      <c r="GN583" s="39"/>
      <c r="GO583" s="39"/>
      <c r="GP583" s="39"/>
    </row>
    <row r="584" spans="1:198">
      <c r="A584" s="192"/>
      <c r="B584" s="192"/>
      <c r="C584" s="192"/>
      <c r="D584" s="192"/>
      <c r="E584" s="192"/>
      <c r="F584" s="192"/>
      <c r="G584" s="192"/>
      <c r="H584" s="46"/>
      <c r="I584" s="53"/>
      <c r="J584" s="53"/>
      <c r="K584" s="207"/>
      <c r="L584" s="207"/>
      <c r="M584" s="207"/>
      <c r="N584" s="207"/>
      <c r="O584" s="207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  <c r="CP584" s="39"/>
      <c r="CQ584" s="39"/>
      <c r="CR584" s="39"/>
      <c r="CS584" s="39"/>
      <c r="CT584" s="39"/>
      <c r="CU584" s="39"/>
      <c r="CV584" s="39"/>
      <c r="CW584" s="39"/>
      <c r="CX584" s="39"/>
      <c r="CY584" s="39"/>
      <c r="CZ584" s="39"/>
      <c r="DA584" s="39"/>
      <c r="DB584" s="39"/>
      <c r="DC584" s="39"/>
      <c r="DD584" s="39"/>
      <c r="DE584" s="39"/>
      <c r="DF584" s="39"/>
      <c r="DG584" s="39"/>
      <c r="DH584" s="39"/>
      <c r="DI584" s="39"/>
      <c r="DJ584" s="39"/>
      <c r="DK584" s="39"/>
      <c r="DL584" s="39"/>
      <c r="DM584" s="39"/>
      <c r="DN584" s="39"/>
      <c r="DO584" s="39"/>
      <c r="DP584" s="39"/>
      <c r="DQ584" s="39"/>
      <c r="DR584" s="39"/>
      <c r="DS584" s="39"/>
      <c r="DT584" s="39"/>
      <c r="DU584" s="39"/>
      <c r="DV584" s="39"/>
      <c r="DW584" s="39"/>
      <c r="DX584" s="39"/>
      <c r="DY584" s="39"/>
      <c r="DZ584" s="39"/>
      <c r="EA584" s="39"/>
      <c r="EB584" s="39"/>
      <c r="EC584" s="39"/>
      <c r="ED584" s="39"/>
      <c r="EE584" s="39"/>
      <c r="EF584" s="39"/>
      <c r="EG584" s="39"/>
      <c r="EH584" s="39"/>
      <c r="EI584" s="39"/>
      <c r="EJ584" s="39"/>
      <c r="EK584" s="39"/>
      <c r="EL584" s="39"/>
      <c r="EM584" s="39"/>
      <c r="EN584" s="39"/>
      <c r="EO584" s="39"/>
      <c r="EP584" s="39"/>
      <c r="EQ584" s="39"/>
      <c r="ER584" s="39"/>
      <c r="ES584" s="39"/>
      <c r="ET584" s="39"/>
      <c r="EU584" s="39"/>
      <c r="EV584" s="39"/>
      <c r="EW584" s="39"/>
      <c r="EX584" s="39"/>
      <c r="EY584" s="39"/>
      <c r="EZ584" s="39"/>
      <c r="FA584" s="39"/>
      <c r="FB584" s="39"/>
      <c r="FC584" s="39"/>
      <c r="FD584" s="39"/>
      <c r="FE584" s="39"/>
      <c r="FF584" s="39"/>
      <c r="FG584" s="39"/>
      <c r="FH584" s="39"/>
      <c r="FI584" s="39"/>
      <c r="FJ584" s="39"/>
      <c r="FK584" s="39"/>
      <c r="FL584" s="39"/>
      <c r="FM584" s="39"/>
      <c r="FN584" s="39"/>
      <c r="FO584" s="39"/>
      <c r="FP584" s="39"/>
      <c r="FQ584" s="39"/>
      <c r="FR584" s="39"/>
      <c r="FS584" s="39"/>
      <c r="FT584" s="39"/>
      <c r="FU584" s="39"/>
      <c r="FV584" s="39"/>
      <c r="FW584" s="39"/>
      <c r="FX584" s="39"/>
      <c r="FY584" s="39"/>
      <c r="FZ584" s="39"/>
      <c r="GA584" s="39"/>
      <c r="GB584" s="39"/>
      <c r="GC584" s="39"/>
      <c r="GD584" s="39"/>
      <c r="GE584" s="39"/>
      <c r="GF584" s="39"/>
      <c r="GG584" s="39"/>
      <c r="GH584" s="39"/>
      <c r="GI584" s="39"/>
      <c r="GJ584" s="39"/>
      <c r="GK584" s="39"/>
      <c r="GL584" s="39"/>
      <c r="GM584" s="39"/>
      <c r="GN584" s="39"/>
      <c r="GO584" s="39"/>
      <c r="GP584" s="39"/>
    </row>
    <row r="585" spans="1:198">
      <c r="A585" s="192"/>
      <c r="B585" s="192"/>
      <c r="C585" s="192"/>
      <c r="D585" s="192"/>
      <c r="E585" s="192"/>
      <c r="F585" s="192"/>
      <c r="G585" s="192"/>
      <c r="H585" s="46"/>
      <c r="I585" s="53"/>
      <c r="J585" s="53"/>
      <c r="K585" s="207"/>
      <c r="L585" s="207"/>
      <c r="M585" s="207"/>
      <c r="N585" s="207"/>
      <c r="O585" s="207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  <c r="BO585" s="39"/>
      <c r="BP585" s="39"/>
      <c r="BQ585" s="39"/>
      <c r="BR585" s="39"/>
      <c r="BS585" s="39"/>
      <c r="BT585" s="39"/>
      <c r="BU585" s="39"/>
      <c r="BV585" s="39"/>
      <c r="BW585" s="39"/>
      <c r="BX585" s="39"/>
      <c r="BY585" s="39"/>
      <c r="BZ585" s="39"/>
      <c r="CA585" s="39"/>
      <c r="CB585" s="39"/>
      <c r="CC585" s="39"/>
      <c r="CD585" s="39"/>
      <c r="CE585" s="39"/>
      <c r="CF585" s="39"/>
      <c r="CG585" s="39"/>
      <c r="CH585" s="39"/>
      <c r="CI585" s="39"/>
      <c r="CJ585" s="39"/>
      <c r="CK585" s="39"/>
      <c r="CL585" s="39"/>
      <c r="CM585" s="39"/>
      <c r="CN585" s="39"/>
      <c r="CO585" s="39"/>
      <c r="CP585" s="39"/>
      <c r="CQ585" s="39"/>
      <c r="CR585" s="39"/>
      <c r="CS585" s="39"/>
      <c r="CT585" s="39"/>
      <c r="CU585" s="39"/>
      <c r="CV585" s="39"/>
      <c r="CW585" s="39"/>
      <c r="CX585" s="39"/>
      <c r="CY585" s="39"/>
      <c r="CZ585" s="39"/>
      <c r="DA585" s="39"/>
      <c r="DB585" s="39"/>
      <c r="DC585" s="39"/>
      <c r="DD585" s="39"/>
      <c r="DE585" s="39"/>
      <c r="DF585" s="39"/>
      <c r="DG585" s="39"/>
      <c r="DH585" s="39"/>
      <c r="DI585" s="39"/>
      <c r="DJ585" s="39"/>
      <c r="DK585" s="39"/>
      <c r="DL585" s="39"/>
      <c r="DM585" s="39"/>
      <c r="DN585" s="39"/>
      <c r="DO585" s="39"/>
      <c r="DP585" s="39"/>
      <c r="DQ585" s="39"/>
      <c r="DR585" s="39"/>
      <c r="DS585" s="39"/>
      <c r="DT585" s="39"/>
      <c r="DU585" s="39"/>
      <c r="DV585" s="39"/>
      <c r="DW585" s="39"/>
      <c r="DX585" s="39"/>
      <c r="DY585" s="39"/>
      <c r="DZ585" s="39"/>
      <c r="EA585" s="39"/>
      <c r="EB585" s="39"/>
      <c r="EC585" s="39"/>
      <c r="ED585" s="39"/>
      <c r="EE585" s="39"/>
      <c r="EF585" s="39"/>
      <c r="EG585" s="39"/>
      <c r="EH585" s="39"/>
      <c r="EI585" s="39"/>
      <c r="EJ585" s="39"/>
      <c r="EK585" s="39"/>
      <c r="EL585" s="39"/>
      <c r="EM585" s="39"/>
      <c r="EN585" s="39"/>
      <c r="EO585" s="39"/>
      <c r="EP585" s="39"/>
      <c r="EQ585" s="39"/>
      <c r="ER585" s="39"/>
      <c r="ES585" s="39"/>
      <c r="ET585" s="39"/>
      <c r="EU585" s="39"/>
      <c r="EV585" s="39"/>
      <c r="EW585" s="39"/>
      <c r="EX585" s="39"/>
      <c r="EY585" s="39"/>
      <c r="EZ585" s="39"/>
      <c r="FA585" s="39"/>
      <c r="FB585" s="39"/>
      <c r="FC585" s="39"/>
      <c r="FD585" s="39"/>
      <c r="FE585" s="39"/>
      <c r="FF585" s="39"/>
      <c r="FG585" s="39"/>
      <c r="FH585" s="39"/>
      <c r="FI585" s="39"/>
      <c r="FJ585" s="39"/>
      <c r="FK585" s="39"/>
      <c r="FL585" s="39"/>
      <c r="FM585" s="39"/>
      <c r="FN585" s="39"/>
      <c r="FO585" s="39"/>
      <c r="FP585" s="39"/>
      <c r="FQ585" s="39"/>
      <c r="FR585" s="39"/>
      <c r="FS585" s="39"/>
      <c r="FT585" s="39"/>
      <c r="FU585" s="39"/>
      <c r="FV585" s="39"/>
      <c r="FW585" s="39"/>
      <c r="FX585" s="39"/>
      <c r="FY585" s="39"/>
      <c r="FZ585" s="39"/>
      <c r="GA585" s="39"/>
      <c r="GB585" s="39"/>
      <c r="GC585" s="39"/>
      <c r="GD585" s="39"/>
      <c r="GE585" s="39"/>
      <c r="GF585" s="39"/>
      <c r="GG585" s="39"/>
      <c r="GH585" s="39"/>
      <c r="GI585" s="39"/>
      <c r="GJ585" s="39"/>
      <c r="GK585" s="39"/>
      <c r="GL585" s="39"/>
      <c r="GM585" s="39"/>
      <c r="GN585" s="39"/>
      <c r="GO585" s="39"/>
      <c r="GP585" s="39"/>
    </row>
    <row r="586" spans="1:198">
      <c r="A586" s="192"/>
      <c r="B586" s="192"/>
      <c r="C586" s="192"/>
      <c r="D586" s="192"/>
      <c r="E586" s="192"/>
      <c r="F586" s="192"/>
      <c r="G586" s="192"/>
      <c r="H586" s="46"/>
      <c r="I586" s="53"/>
      <c r="J586" s="53"/>
      <c r="K586" s="207"/>
      <c r="L586" s="207"/>
      <c r="M586" s="207"/>
      <c r="N586" s="207"/>
      <c r="O586" s="207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  <c r="BO586" s="39"/>
      <c r="BP586" s="39"/>
      <c r="BQ586" s="39"/>
      <c r="BR586" s="39"/>
      <c r="BS586" s="39"/>
      <c r="BT586" s="39"/>
      <c r="BU586" s="39"/>
      <c r="BV586" s="39"/>
      <c r="BW586" s="39"/>
      <c r="BX586" s="39"/>
      <c r="BY586" s="39"/>
      <c r="BZ586" s="39"/>
      <c r="CA586" s="39"/>
      <c r="CB586" s="39"/>
      <c r="CC586" s="39"/>
      <c r="CD586" s="39"/>
      <c r="CE586" s="39"/>
      <c r="CF586" s="39"/>
      <c r="CG586" s="39"/>
      <c r="CH586" s="39"/>
      <c r="CI586" s="39"/>
      <c r="CJ586" s="39"/>
      <c r="CK586" s="39"/>
      <c r="CL586" s="39"/>
      <c r="CM586" s="39"/>
      <c r="CN586" s="39"/>
      <c r="CO586" s="39"/>
      <c r="CP586" s="39"/>
      <c r="CQ586" s="39"/>
      <c r="CR586" s="39"/>
      <c r="CS586" s="39"/>
      <c r="CT586" s="39"/>
      <c r="CU586" s="39"/>
      <c r="CV586" s="39"/>
      <c r="CW586" s="39"/>
      <c r="CX586" s="39"/>
      <c r="CY586" s="39"/>
      <c r="CZ586" s="39"/>
      <c r="DA586" s="39"/>
      <c r="DB586" s="39"/>
      <c r="DC586" s="39"/>
      <c r="DD586" s="39"/>
      <c r="DE586" s="39"/>
      <c r="DF586" s="39"/>
      <c r="DG586" s="39"/>
      <c r="DH586" s="39"/>
      <c r="DI586" s="39"/>
      <c r="DJ586" s="39"/>
      <c r="DK586" s="39"/>
      <c r="DL586" s="39"/>
      <c r="DM586" s="39"/>
      <c r="DN586" s="39"/>
      <c r="DO586" s="39"/>
      <c r="DP586" s="39"/>
      <c r="DQ586" s="39"/>
      <c r="DR586" s="39"/>
      <c r="DS586" s="39"/>
      <c r="DT586" s="39"/>
      <c r="DU586" s="39"/>
      <c r="DV586" s="39"/>
      <c r="DW586" s="39"/>
      <c r="DX586" s="39"/>
      <c r="DY586" s="39"/>
      <c r="DZ586" s="39"/>
      <c r="EA586" s="39"/>
      <c r="EB586" s="39"/>
      <c r="EC586" s="39"/>
      <c r="ED586" s="39"/>
      <c r="EE586" s="39"/>
      <c r="EF586" s="39"/>
      <c r="EG586" s="39"/>
      <c r="EH586" s="39"/>
      <c r="EI586" s="39"/>
      <c r="EJ586" s="39"/>
      <c r="EK586" s="39"/>
      <c r="EL586" s="39"/>
      <c r="EM586" s="39"/>
      <c r="EN586" s="39"/>
      <c r="EO586" s="39"/>
      <c r="EP586" s="39"/>
      <c r="EQ586" s="39"/>
      <c r="ER586" s="39"/>
      <c r="ES586" s="39"/>
      <c r="ET586" s="39"/>
      <c r="EU586" s="39"/>
      <c r="EV586" s="39"/>
      <c r="EW586" s="39"/>
      <c r="EX586" s="39"/>
      <c r="EY586" s="39"/>
      <c r="EZ586" s="39"/>
      <c r="FA586" s="39"/>
      <c r="FB586" s="39"/>
      <c r="FC586" s="39"/>
      <c r="FD586" s="39"/>
      <c r="FE586" s="39"/>
      <c r="FF586" s="39"/>
      <c r="FG586" s="39"/>
      <c r="FH586" s="39"/>
      <c r="FI586" s="39"/>
      <c r="FJ586" s="39"/>
      <c r="FK586" s="39"/>
      <c r="FL586" s="39"/>
      <c r="FM586" s="39"/>
      <c r="FN586" s="39"/>
      <c r="FO586" s="39"/>
      <c r="FP586" s="39"/>
      <c r="FQ586" s="39"/>
      <c r="FR586" s="39"/>
      <c r="FS586" s="39"/>
      <c r="FT586" s="39"/>
      <c r="FU586" s="39"/>
      <c r="FV586" s="39"/>
      <c r="FW586" s="39"/>
      <c r="FX586" s="39"/>
      <c r="FY586" s="39"/>
      <c r="FZ586" s="39"/>
      <c r="GA586" s="39"/>
      <c r="GB586" s="39"/>
      <c r="GC586" s="39"/>
      <c r="GD586" s="39"/>
      <c r="GE586" s="39"/>
      <c r="GF586" s="39"/>
      <c r="GG586" s="39"/>
      <c r="GH586" s="39"/>
      <c r="GI586" s="39"/>
      <c r="GJ586" s="39"/>
      <c r="GK586" s="39"/>
      <c r="GL586" s="39"/>
      <c r="GM586" s="39"/>
      <c r="GN586" s="39"/>
      <c r="GO586" s="39"/>
      <c r="GP586" s="39"/>
    </row>
    <row r="587" spans="1:198">
      <c r="A587" s="192"/>
      <c r="B587" s="192"/>
      <c r="C587" s="192"/>
      <c r="D587" s="192"/>
      <c r="E587" s="192"/>
      <c r="F587" s="192"/>
      <c r="G587" s="192"/>
      <c r="H587" s="46"/>
      <c r="I587" s="53"/>
      <c r="J587" s="53"/>
      <c r="K587" s="207"/>
      <c r="L587" s="207"/>
      <c r="M587" s="207"/>
      <c r="N587" s="207"/>
      <c r="O587" s="207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  <c r="BO587" s="39"/>
      <c r="BP587" s="39"/>
      <c r="BQ587" s="39"/>
      <c r="BR587" s="39"/>
      <c r="BS587" s="39"/>
      <c r="BT587" s="39"/>
      <c r="BU587" s="39"/>
      <c r="BV587" s="39"/>
      <c r="BW587" s="39"/>
      <c r="BX587" s="39"/>
      <c r="BY587" s="39"/>
      <c r="BZ587" s="39"/>
      <c r="CA587" s="39"/>
      <c r="CB587" s="39"/>
      <c r="CC587" s="39"/>
      <c r="CD587" s="39"/>
      <c r="CE587" s="39"/>
      <c r="CF587" s="39"/>
      <c r="CG587" s="39"/>
      <c r="CH587" s="39"/>
      <c r="CI587" s="39"/>
      <c r="CJ587" s="39"/>
      <c r="CK587" s="39"/>
      <c r="CL587" s="39"/>
      <c r="CM587" s="39"/>
      <c r="CN587" s="39"/>
      <c r="CO587" s="39"/>
      <c r="CP587" s="39"/>
      <c r="CQ587" s="39"/>
      <c r="CR587" s="39"/>
      <c r="CS587" s="39"/>
      <c r="CT587" s="39"/>
      <c r="CU587" s="39"/>
      <c r="CV587" s="39"/>
      <c r="CW587" s="39"/>
      <c r="CX587" s="39"/>
      <c r="CY587" s="39"/>
      <c r="CZ587" s="39"/>
      <c r="DA587" s="39"/>
      <c r="DB587" s="39"/>
      <c r="DC587" s="39"/>
      <c r="DD587" s="39"/>
      <c r="DE587" s="39"/>
      <c r="DF587" s="39"/>
      <c r="DG587" s="39"/>
      <c r="DH587" s="39"/>
      <c r="DI587" s="39"/>
      <c r="DJ587" s="39"/>
      <c r="DK587" s="39"/>
      <c r="DL587" s="39"/>
      <c r="DM587" s="39"/>
      <c r="DN587" s="39"/>
      <c r="DO587" s="39"/>
      <c r="DP587" s="39"/>
      <c r="DQ587" s="39"/>
      <c r="DR587" s="39"/>
      <c r="DS587" s="39"/>
      <c r="DT587" s="39"/>
      <c r="DU587" s="39"/>
      <c r="DV587" s="39"/>
      <c r="DW587" s="39"/>
      <c r="DX587" s="39"/>
      <c r="DY587" s="39"/>
      <c r="DZ587" s="39"/>
      <c r="EA587" s="39"/>
      <c r="EB587" s="39"/>
      <c r="EC587" s="39"/>
      <c r="ED587" s="39"/>
      <c r="EE587" s="39"/>
      <c r="EF587" s="39"/>
      <c r="EG587" s="39"/>
      <c r="EH587" s="39"/>
      <c r="EI587" s="39"/>
      <c r="EJ587" s="39"/>
      <c r="EK587" s="39"/>
      <c r="EL587" s="39"/>
      <c r="EM587" s="39"/>
      <c r="EN587" s="39"/>
      <c r="EO587" s="39"/>
      <c r="EP587" s="39"/>
      <c r="EQ587" s="39"/>
      <c r="ER587" s="39"/>
      <c r="ES587" s="39"/>
      <c r="ET587" s="39"/>
      <c r="EU587" s="39"/>
      <c r="EV587" s="39"/>
      <c r="EW587" s="39"/>
      <c r="EX587" s="39"/>
      <c r="EY587" s="39"/>
      <c r="EZ587" s="39"/>
      <c r="FA587" s="39"/>
      <c r="FB587" s="39"/>
      <c r="FC587" s="39"/>
      <c r="FD587" s="39"/>
      <c r="FE587" s="39"/>
      <c r="FF587" s="39"/>
      <c r="FG587" s="39"/>
      <c r="FH587" s="39"/>
      <c r="FI587" s="39"/>
      <c r="FJ587" s="39"/>
      <c r="FK587" s="39"/>
      <c r="FL587" s="39"/>
      <c r="FM587" s="39"/>
      <c r="FN587" s="39"/>
      <c r="FO587" s="39"/>
      <c r="FP587" s="39"/>
      <c r="FQ587" s="39"/>
      <c r="FR587" s="39"/>
      <c r="FS587" s="39"/>
      <c r="FT587" s="39"/>
      <c r="FU587" s="39"/>
      <c r="FV587" s="39"/>
      <c r="FW587" s="39"/>
      <c r="FX587" s="39"/>
      <c r="FY587" s="39"/>
      <c r="FZ587" s="39"/>
      <c r="GA587" s="39"/>
      <c r="GB587" s="39"/>
      <c r="GC587" s="39"/>
      <c r="GD587" s="39"/>
      <c r="GE587" s="39"/>
      <c r="GF587" s="39"/>
      <c r="GG587" s="39"/>
      <c r="GH587" s="39"/>
      <c r="GI587" s="39"/>
      <c r="GJ587" s="39"/>
      <c r="GK587" s="39"/>
      <c r="GL587" s="39"/>
      <c r="GM587" s="39"/>
      <c r="GN587" s="39"/>
      <c r="GO587" s="39"/>
      <c r="GP587" s="39"/>
    </row>
    <row r="588" spans="1:198">
      <c r="A588" s="192"/>
      <c r="B588" s="192"/>
      <c r="C588" s="192"/>
      <c r="D588" s="192"/>
      <c r="E588" s="192"/>
      <c r="F588" s="192"/>
      <c r="G588" s="192"/>
      <c r="H588" s="46"/>
      <c r="I588" s="53"/>
      <c r="J588" s="53"/>
      <c r="K588" s="207"/>
      <c r="L588" s="207"/>
      <c r="M588" s="207"/>
      <c r="N588" s="207"/>
      <c r="O588" s="207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  <c r="BO588" s="39"/>
      <c r="BP588" s="39"/>
      <c r="BQ588" s="39"/>
      <c r="BR588" s="39"/>
      <c r="BS588" s="39"/>
      <c r="BT588" s="39"/>
      <c r="BU588" s="39"/>
      <c r="BV588" s="39"/>
      <c r="BW588" s="39"/>
      <c r="BX588" s="39"/>
      <c r="BY588" s="39"/>
      <c r="BZ588" s="39"/>
      <c r="CA588" s="39"/>
      <c r="CB588" s="39"/>
      <c r="CC588" s="39"/>
      <c r="CD588" s="39"/>
      <c r="CE588" s="39"/>
      <c r="CF588" s="39"/>
      <c r="CG588" s="39"/>
      <c r="CH588" s="39"/>
      <c r="CI588" s="39"/>
      <c r="CJ588" s="39"/>
      <c r="CK588" s="39"/>
      <c r="CL588" s="39"/>
      <c r="CM588" s="39"/>
      <c r="CN588" s="39"/>
      <c r="CO588" s="39"/>
      <c r="CP588" s="39"/>
      <c r="CQ588" s="39"/>
      <c r="CR588" s="39"/>
      <c r="CS588" s="39"/>
      <c r="CT588" s="39"/>
      <c r="CU588" s="39"/>
      <c r="CV588" s="39"/>
      <c r="CW588" s="39"/>
      <c r="CX588" s="39"/>
      <c r="CY588" s="39"/>
      <c r="CZ588" s="39"/>
      <c r="DA588" s="39"/>
      <c r="DB588" s="39"/>
      <c r="DC588" s="39"/>
      <c r="DD588" s="39"/>
      <c r="DE588" s="39"/>
      <c r="DF588" s="39"/>
      <c r="DG588" s="39"/>
      <c r="DH588" s="39"/>
      <c r="DI588" s="39"/>
      <c r="DJ588" s="39"/>
      <c r="DK588" s="39"/>
      <c r="DL588" s="39"/>
      <c r="DM588" s="39"/>
      <c r="DN588" s="39"/>
      <c r="DO588" s="39"/>
      <c r="DP588" s="39"/>
      <c r="DQ588" s="39"/>
      <c r="DR588" s="39"/>
      <c r="DS588" s="39"/>
      <c r="DT588" s="39"/>
      <c r="DU588" s="39"/>
      <c r="DV588" s="39"/>
      <c r="DW588" s="39"/>
      <c r="DX588" s="39"/>
      <c r="DY588" s="39"/>
      <c r="DZ588" s="39"/>
      <c r="EA588" s="39"/>
      <c r="EB588" s="39"/>
      <c r="EC588" s="39"/>
      <c r="ED588" s="39"/>
      <c r="EE588" s="39"/>
      <c r="EF588" s="39"/>
      <c r="EG588" s="39"/>
      <c r="EH588" s="39"/>
      <c r="EI588" s="39"/>
      <c r="EJ588" s="39"/>
      <c r="EK588" s="39"/>
      <c r="EL588" s="39"/>
      <c r="EM588" s="39"/>
      <c r="EN588" s="39"/>
      <c r="EO588" s="39"/>
      <c r="EP588" s="39"/>
      <c r="EQ588" s="39"/>
      <c r="ER588" s="39"/>
      <c r="ES588" s="39"/>
      <c r="ET588" s="39"/>
      <c r="EU588" s="39"/>
      <c r="EV588" s="39"/>
      <c r="EW588" s="39"/>
      <c r="EX588" s="39"/>
      <c r="EY588" s="39"/>
      <c r="EZ588" s="39"/>
      <c r="FA588" s="39"/>
      <c r="FB588" s="39"/>
      <c r="FC588" s="39"/>
      <c r="FD588" s="39"/>
      <c r="FE588" s="39"/>
      <c r="FF588" s="39"/>
      <c r="FG588" s="39"/>
      <c r="FH588" s="39"/>
      <c r="FI588" s="39"/>
      <c r="FJ588" s="39"/>
      <c r="FK588" s="39"/>
      <c r="FL588" s="39"/>
      <c r="FM588" s="39"/>
      <c r="FN588" s="39"/>
      <c r="FO588" s="39"/>
      <c r="FP588" s="39"/>
      <c r="FQ588" s="39"/>
      <c r="FR588" s="39"/>
      <c r="FS588" s="39"/>
      <c r="FT588" s="39"/>
      <c r="FU588" s="39"/>
      <c r="FV588" s="39"/>
      <c r="FW588" s="39"/>
      <c r="FX588" s="39"/>
      <c r="FY588" s="39"/>
      <c r="FZ588" s="39"/>
      <c r="GA588" s="39"/>
      <c r="GB588" s="39"/>
      <c r="GC588" s="39"/>
      <c r="GD588" s="39"/>
      <c r="GE588" s="39"/>
      <c r="GF588" s="39"/>
      <c r="GG588" s="39"/>
      <c r="GH588" s="39"/>
      <c r="GI588" s="39"/>
      <c r="GJ588" s="39"/>
      <c r="GK588" s="39"/>
      <c r="GL588" s="39"/>
      <c r="GM588" s="39"/>
      <c r="GN588" s="39"/>
      <c r="GO588" s="39"/>
      <c r="GP588" s="39"/>
    </row>
    <row r="589" spans="1:198">
      <c r="A589" s="192"/>
      <c r="B589" s="192"/>
      <c r="C589" s="192"/>
      <c r="D589" s="192"/>
      <c r="E589" s="192"/>
      <c r="F589" s="192"/>
      <c r="G589" s="192"/>
      <c r="H589" s="46"/>
      <c r="I589" s="53"/>
      <c r="J589" s="53"/>
      <c r="K589" s="207"/>
      <c r="L589" s="207"/>
      <c r="M589" s="207"/>
      <c r="N589" s="207"/>
      <c r="O589" s="207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  <c r="BO589" s="39"/>
      <c r="BP589" s="39"/>
      <c r="BQ589" s="39"/>
      <c r="BR589" s="39"/>
      <c r="BS589" s="39"/>
      <c r="BT589" s="39"/>
      <c r="BU589" s="39"/>
      <c r="BV589" s="39"/>
      <c r="BW589" s="39"/>
      <c r="BX589" s="39"/>
      <c r="BY589" s="39"/>
      <c r="BZ589" s="39"/>
      <c r="CA589" s="39"/>
      <c r="CB589" s="39"/>
      <c r="CC589" s="39"/>
      <c r="CD589" s="39"/>
      <c r="CE589" s="39"/>
      <c r="CF589" s="39"/>
      <c r="CG589" s="39"/>
      <c r="CH589" s="39"/>
      <c r="CI589" s="39"/>
      <c r="CJ589" s="39"/>
      <c r="CK589" s="39"/>
      <c r="CL589" s="39"/>
      <c r="CM589" s="39"/>
      <c r="CN589" s="39"/>
      <c r="CO589" s="39"/>
      <c r="CP589" s="39"/>
      <c r="CQ589" s="39"/>
      <c r="CR589" s="39"/>
      <c r="CS589" s="39"/>
      <c r="CT589" s="39"/>
      <c r="CU589" s="39"/>
      <c r="CV589" s="39"/>
      <c r="CW589" s="39"/>
      <c r="CX589" s="39"/>
      <c r="CY589" s="39"/>
      <c r="CZ589" s="39"/>
      <c r="DA589" s="39"/>
      <c r="DB589" s="39"/>
      <c r="DC589" s="39"/>
      <c r="DD589" s="39"/>
      <c r="DE589" s="39"/>
      <c r="DF589" s="39"/>
      <c r="DG589" s="39"/>
      <c r="DH589" s="39"/>
      <c r="DI589" s="39"/>
      <c r="DJ589" s="39"/>
      <c r="DK589" s="39"/>
      <c r="DL589" s="39"/>
      <c r="DM589" s="39"/>
      <c r="DN589" s="39"/>
      <c r="DO589" s="39"/>
      <c r="DP589" s="39"/>
      <c r="DQ589" s="39"/>
      <c r="DR589" s="39"/>
      <c r="DS589" s="39"/>
      <c r="DT589" s="39"/>
      <c r="DU589" s="39"/>
      <c r="DV589" s="39"/>
      <c r="DW589" s="39"/>
      <c r="DX589" s="39"/>
      <c r="DY589" s="39"/>
      <c r="DZ589" s="39"/>
      <c r="EA589" s="39"/>
      <c r="EB589" s="39"/>
      <c r="EC589" s="39"/>
      <c r="ED589" s="39"/>
      <c r="EE589" s="39"/>
      <c r="EF589" s="39"/>
      <c r="EG589" s="39"/>
      <c r="EH589" s="39"/>
      <c r="EI589" s="39"/>
      <c r="EJ589" s="39"/>
      <c r="EK589" s="39"/>
      <c r="EL589" s="39"/>
      <c r="EM589" s="39"/>
      <c r="EN589" s="39"/>
      <c r="EO589" s="39"/>
      <c r="EP589" s="39"/>
      <c r="EQ589" s="39"/>
      <c r="ER589" s="39"/>
      <c r="ES589" s="39"/>
      <c r="ET589" s="39"/>
      <c r="EU589" s="39"/>
      <c r="EV589" s="39"/>
      <c r="EW589" s="39"/>
      <c r="EX589" s="39"/>
      <c r="EY589" s="39"/>
      <c r="EZ589" s="39"/>
      <c r="FA589" s="39"/>
      <c r="FB589" s="39"/>
      <c r="FC589" s="39"/>
      <c r="FD589" s="39"/>
      <c r="FE589" s="39"/>
      <c r="FF589" s="39"/>
      <c r="FG589" s="39"/>
      <c r="FH589" s="39"/>
      <c r="FI589" s="39"/>
      <c r="FJ589" s="39"/>
      <c r="FK589" s="39"/>
      <c r="FL589" s="39"/>
      <c r="FM589" s="39"/>
      <c r="FN589" s="39"/>
      <c r="FO589" s="39"/>
      <c r="FP589" s="39"/>
      <c r="FQ589" s="39"/>
      <c r="FR589" s="39"/>
      <c r="FS589" s="39"/>
      <c r="FT589" s="39"/>
      <c r="FU589" s="39"/>
      <c r="FV589" s="39"/>
      <c r="FW589" s="39"/>
      <c r="FX589" s="39"/>
      <c r="FY589" s="39"/>
      <c r="FZ589" s="39"/>
      <c r="GA589" s="39"/>
      <c r="GB589" s="39"/>
      <c r="GC589" s="39"/>
      <c r="GD589" s="39"/>
      <c r="GE589" s="39"/>
      <c r="GF589" s="39"/>
      <c r="GG589" s="39"/>
      <c r="GH589" s="39"/>
      <c r="GI589" s="39"/>
      <c r="GJ589" s="39"/>
      <c r="GK589" s="39"/>
      <c r="GL589" s="39"/>
      <c r="GM589" s="39"/>
      <c r="GN589" s="39"/>
      <c r="GO589" s="39"/>
      <c r="GP589" s="39"/>
    </row>
    <row r="590" spans="1:198">
      <c r="A590" s="192"/>
      <c r="B590" s="192"/>
      <c r="C590" s="192"/>
      <c r="D590" s="192"/>
      <c r="E590" s="192"/>
      <c r="F590" s="192"/>
      <c r="G590" s="192"/>
      <c r="H590" s="46"/>
      <c r="I590" s="53"/>
      <c r="J590" s="53"/>
      <c r="K590" s="207"/>
      <c r="L590" s="207"/>
      <c r="M590" s="207"/>
      <c r="N590" s="207"/>
      <c r="O590" s="207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  <c r="BO590" s="39"/>
      <c r="BP590" s="39"/>
      <c r="BQ590" s="39"/>
      <c r="BR590" s="39"/>
      <c r="BS590" s="39"/>
      <c r="BT590" s="39"/>
      <c r="BU590" s="39"/>
      <c r="BV590" s="39"/>
      <c r="BW590" s="39"/>
      <c r="BX590" s="39"/>
      <c r="BY590" s="39"/>
      <c r="BZ590" s="39"/>
      <c r="CA590" s="39"/>
      <c r="CB590" s="39"/>
      <c r="CC590" s="39"/>
      <c r="CD590" s="39"/>
      <c r="CE590" s="39"/>
      <c r="CF590" s="39"/>
      <c r="CG590" s="39"/>
      <c r="CH590" s="39"/>
      <c r="CI590" s="39"/>
      <c r="CJ590" s="39"/>
      <c r="CK590" s="39"/>
      <c r="CL590" s="39"/>
      <c r="CM590" s="39"/>
      <c r="CN590" s="39"/>
      <c r="CO590" s="39"/>
      <c r="CP590" s="39"/>
      <c r="CQ590" s="39"/>
      <c r="CR590" s="39"/>
      <c r="CS590" s="39"/>
      <c r="CT590" s="39"/>
      <c r="CU590" s="39"/>
      <c r="CV590" s="39"/>
      <c r="CW590" s="39"/>
      <c r="CX590" s="39"/>
      <c r="CY590" s="39"/>
      <c r="CZ590" s="39"/>
      <c r="DA590" s="39"/>
      <c r="DB590" s="39"/>
      <c r="DC590" s="39"/>
      <c r="DD590" s="39"/>
      <c r="DE590" s="39"/>
      <c r="DF590" s="39"/>
      <c r="DG590" s="39"/>
      <c r="DH590" s="39"/>
      <c r="DI590" s="39"/>
      <c r="DJ590" s="39"/>
      <c r="DK590" s="39"/>
      <c r="DL590" s="39"/>
      <c r="DM590" s="39"/>
      <c r="DN590" s="39"/>
      <c r="DO590" s="39"/>
      <c r="DP590" s="39"/>
      <c r="DQ590" s="39"/>
      <c r="DR590" s="39"/>
      <c r="DS590" s="39"/>
      <c r="DT590" s="39"/>
      <c r="DU590" s="39"/>
      <c r="DV590" s="39"/>
      <c r="DW590" s="39"/>
      <c r="DX590" s="39"/>
      <c r="DY590" s="39"/>
      <c r="DZ590" s="39"/>
      <c r="EA590" s="39"/>
      <c r="EB590" s="39"/>
      <c r="EC590" s="39"/>
      <c r="ED590" s="39"/>
      <c r="EE590" s="39"/>
      <c r="EF590" s="39"/>
      <c r="EG590" s="39"/>
      <c r="EH590" s="39"/>
      <c r="EI590" s="39"/>
      <c r="EJ590" s="39"/>
      <c r="EK590" s="39"/>
      <c r="EL590" s="39"/>
      <c r="EM590" s="39"/>
      <c r="EN590" s="39"/>
      <c r="EO590" s="39"/>
      <c r="EP590" s="39"/>
      <c r="EQ590" s="39"/>
      <c r="ER590" s="39"/>
      <c r="ES590" s="39"/>
      <c r="ET590" s="39"/>
      <c r="EU590" s="39"/>
      <c r="EV590" s="39"/>
      <c r="EW590" s="39"/>
      <c r="EX590" s="39"/>
      <c r="EY590" s="39"/>
      <c r="EZ590" s="39"/>
      <c r="FA590" s="39"/>
      <c r="FB590" s="39"/>
      <c r="FC590" s="39"/>
      <c r="FD590" s="39"/>
      <c r="FE590" s="39"/>
      <c r="FF590" s="39"/>
      <c r="FG590" s="39"/>
      <c r="FH590" s="39"/>
      <c r="FI590" s="39"/>
      <c r="FJ590" s="39"/>
      <c r="FK590" s="39"/>
      <c r="FL590" s="39"/>
      <c r="FM590" s="39"/>
      <c r="FN590" s="39"/>
      <c r="FO590" s="39"/>
      <c r="FP590" s="39"/>
      <c r="FQ590" s="39"/>
      <c r="FR590" s="39"/>
      <c r="FS590" s="39"/>
      <c r="FT590" s="39"/>
      <c r="FU590" s="39"/>
      <c r="FV590" s="39"/>
      <c r="FW590" s="39"/>
      <c r="FX590" s="39"/>
      <c r="FY590" s="39"/>
      <c r="FZ590" s="39"/>
      <c r="GA590" s="39"/>
      <c r="GB590" s="39"/>
      <c r="GC590" s="39"/>
      <c r="GD590" s="39"/>
      <c r="GE590" s="39"/>
      <c r="GF590" s="39"/>
      <c r="GG590" s="39"/>
      <c r="GH590" s="39"/>
      <c r="GI590" s="39"/>
      <c r="GJ590" s="39"/>
      <c r="GK590" s="39"/>
      <c r="GL590" s="39"/>
      <c r="GM590" s="39"/>
      <c r="GN590" s="39"/>
      <c r="GO590" s="39"/>
      <c r="GP590" s="39"/>
    </row>
    <row r="591" spans="1:198">
      <c r="A591" s="192"/>
      <c r="B591" s="192"/>
      <c r="C591" s="192"/>
      <c r="D591" s="192"/>
      <c r="E591" s="192"/>
      <c r="F591" s="192"/>
      <c r="G591" s="192"/>
      <c r="H591" s="46"/>
      <c r="I591" s="53"/>
      <c r="J591" s="53"/>
      <c r="K591" s="207"/>
      <c r="L591" s="207"/>
      <c r="M591" s="207"/>
      <c r="N591" s="207"/>
      <c r="O591" s="207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  <c r="BO591" s="39"/>
      <c r="BP591" s="39"/>
      <c r="BQ591" s="39"/>
      <c r="BR591" s="39"/>
      <c r="BS591" s="39"/>
      <c r="BT591" s="39"/>
      <c r="BU591" s="39"/>
      <c r="BV591" s="39"/>
      <c r="BW591" s="39"/>
      <c r="BX591" s="39"/>
      <c r="BY591" s="39"/>
      <c r="BZ591" s="39"/>
      <c r="CA591" s="39"/>
      <c r="CB591" s="39"/>
      <c r="CC591" s="39"/>
      <c r="CD591" s="39"/>
      <c r="CE591" s="39"/>
      <c r="CF591" s="39"/>
      <c r="CG591" s="39"/>
      <c r="CH591" s="39"/>
      <c r="CI591" s="39"/>
      <c r="CJ591" s="39"/>
      <c r="CK591" s="39"/>
      <c r="CL591" s="39"/>
      <c r="CM591" s="39"/>
      <c r="CN591" s="39"/>
      <c r="CO591" s="39"/>
      <c r="CP591" s="39"/>
      <c r="CQ591" s="39"/>
      <c r="CR591" s="39"/>
      <c r="CS591" s="39"/>
      <c r="CT591" s="39"/>
      <c r="CU591" s="39"/>
      <c r="CV591" s="39"/>
      <c r="CW591" s="39"/>
      <c r="CX591" s="39"/>
      <c r="CY591" s="39"/>
      <c r="CZ591" s="39"/>
      <c r="DA591" s="39"/>
      <c r="DB591" s="39"/>
      <c r="DC591" s="39"/>
      <c r="DD591" s="39"/>
      <c r="DE591" s="39"/>
      <c r="DF591" s="39"/>
      <c r="DG591" s="39"/>
      <c r="DH591" s="39"/>
      <c r="DI591" s="39"/>
      <c r="DJ591" s="39"/>
      <c r="DK591" s="39"/>
      <c r="DL591" s="39"/>
      <c r="DM591" s="39"/>
      <c r="DN591" s="39"/>
      <c r="DO591" s="39"/>
      <c r="DP591" s="39"/>
      <c r="DQ591" s="39"/>
      <c r="DR591" s="39"/>
      <c r="DS591" s="39"/>
      <c r="DT591" s="39"/>
      <c r="DU591" s="39"/>
      <c r="DV591" s="39"/>
      <c r="DW591" s="39"/>
      <c r="DX591" s="39"/>
      <c r="DY591" s="39"/>
      <c r="DZ591" s="39"/>
      <c r="EA591" s="39"/>
      <c r="EB591" s="39"/>
      <c r="EC591" s="39"/>
      <c r="ED591" s="39"/>
      <c r="EE591" s="39"/>
      <c r="EF591" s="39"/>
      <c r="EG591" s="39"/>
      <c r="EH591" s="39"/>
      <c r="EI591" s="39"/>
      <c r="EJ591" s="39"/>
      <c r="EK591" s="39"/>
      <c r="EL591" s="39"/>
      <c r="EM591" s="39"/>
      <c r="EN591" s="39"/>
      <c r="EO591" s="39"/>
      <c r="EP591" s="39"/>
      <c r="EQ591" s="39"/>
      <c r="ER591" s="39"/>
      <c r="ES591" s="39"/>
      <c r="ET591" s="39"/>
      <c r="EU591" s="39"/>
      <c r="EV591" s="39"/>
      <c r="EW591" s="39"/>
      <c r="EX591" s="39"/>
      <c r="EY591" s="39"/>
      <c r="EZ591" s="39"/>
      <c r="FA591" s="39"/>
      <c r="FB591" s="39"/>
      <c r="FC591" s="39"/>
      <c r="FD591" s="39"/>
      <c r="FE591" s="39"/>
      <c r="FF591" s="39"/>
      <c r="FG591" s="39"/>
      <c r="FH591" s="39"/>
      <c r="FI591" s="39"/>
      <c r="FJ591" s="39"/>
      <c r="FK591" s="39"/>
      <c r="FL591" s="39"/>
      <c r="FM591" s="39"/>
      <c r="FN591" s="39"/>
      <c r="FO591" s="39"/>
      <c r="FP591" s="39"/>
      <c r="FQ591" s="39"/>
      <c r="FR591" s="39"/>
      <c r="FS591" s="39"/>
      <c r="FT591" s="39"/>
      <c r="FU591" s="39"/>
      <c r="FV591" s="39"/>
      <c r="FW591" s="39"/>
      <c r="FX591" s="39"/>
      <c r="FY591" s="39"/>
      <c r="FZ591" s="39"/>
      <c r="GA591" s="39"/>
      <c r="GB591" s="39"/>
      <c r="GC591" s="39"/>
      <c r="GD591" s="39"/>
      <c r="GE591" s="39"/>
      <c r="GF591" s="39"/>
      <c r="GG591" s="39"/>
      <c r="GH591" s="39"/>
      <c r="GI591" s="39"/>
      <c r="GJ591" s="39"/>
      <c r="GK591" s="39"/>
      <c r="GL591" s="39"/>
      <c r="GM591" s="39"/>
      <c r="GN591" s="39"/>
      <c r="GO591" s="39"/>
      <c r="GP591" s="39"/>
    </row>
  </sheetData>
  <autoFilter ref="A2:GP273" xr:uid="{00000000-0009-0000-0000-000003000000}"/>
  <mergeCells count="9">
    <mergeCell ref="O1:O2"/>
    <mergeCell ref="L1:L2"/>
    <mergeCell ref="M1:M2"/>
    <mergeCell ref="G1:G2"/>
    <mergeCell ref="N1:N2"/>
    <mergeCell ref="I1:I2"/>
    <mergeCell ref="H1:H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310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91" t="s">
        <v>2226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2" ht="13.5" thickBot="1"/>
    <row r="3" spans="1:12" ht="16.899999999999999" customHeight="1" thickTop="1">
      <c r="A3" s="494" t="s">
        <v>2129</v>
      </c>
      <c r="B3" s="363"/>
      <c r="C3" s="496" t="s">
        <v>2130</v>
      </c>
      <c r="D3" s="492" t="s">
        <v>2121</v>
      </c>
      <c r="E3" s="492" t="s">
        <v>2122</v>
      </c>
      <c r="F3" s="493" t="s">
        <v>2123</v>
      </c>
      <c r="G3" s="493"/>
      <c r="H3" s="492" t="s">
        <v>2117</v>
      </c>
      <c r="I3" s="492" t="s">
        <v>2118</v>
      </c>
      <c r="J3" s="492" t="s">
        <v>2119</v>
      </c>
      <c r="K3" s="492" t="s">
        <v>2114</v>
      </c>
      <c r="L3" s="492" t="s">
        <v>2115</v>
      </c>
    </row>
    <row r="4" spans="1:12" ht="93" customHeight="1">
      <c r="A4" s="495"/>
      <c r="B4" s="364"/>
      <c r="C4" s="497"/>
      <c r="D4" s="492"/>
      <c r="E4" s="492"/>
      <c r="F4" s="492" t="s">
        <v>2124</v>
      </c>
      <c r="G4" s="492" t="s">
        <v>2125</v>
      </c>
      <c r="H4" s="492"/>
      <c r="I4" s="492"/>
      <c r="J4" s="492"/>
      <c r="K4" s="492"/>
      <c r="L4" s="492"/>
    </row>
    <row r="5" spans="1:12" ht="15.75">
      <c r="A5" s="316" t="s">
        <v>2131</v>
      </c>
      <c r="B5" s="365"/>
      <c r="C5" s="498"/>
      <c r="D5" s="492"/>
      <c r="E5" s="492"/>
      <c r="F5" s="492"/>
      <c r="G5" s="492"/>
      <c r="H5" s="492"/>
      <c r="I5" s="492"/>
      <c r="J5" s="492"/>
      <c r="K5" s="492"/>
      <c r="L5" s="492"/>
    </row>
    <row r="6" spans="1:12" ht="25.5">
      <c r="A6" s="317" t="s">
        <v>2132</v>
      </c>
      <c r="B6" s="366" t="s">
        <v>2133</v>
      </c>
      <c r="C6" s="345" t="s">
        <v>2134</v>
      </c>
      <c r="D6" s="351" t="e">
        <f>+'CE Min'!#REF!</f>
        <v>#REF!</v>
      </c>
      <c r="E6" s="351" t="e">
        <f>+'CE Min'!#REF!</f>
        <v>#REF!</v>
      </c>
      <c r="F6" s="351" t="e">
        <f>+'CE Min'!#REF!</f>
        <v>#REF!</v>
      </c>
      <c r="G6" s="351" t="e">
        <f>+'CE Min'!#REF!</f>
        <v>#REF!</v>
      </c>
      <c r="H6" s="351" t="e">
        <f>+'CE Min'!#REF!</f>
        <v>#REF!</v>
      </c>
      <c r="I6" s="351" t="e">
        <f>+'CE Min'!#REF!</f>
        <v>#REF!</v>
      </c>
      <c r="J6" s="351" t="e">
        <f>+'CE Min'!#REF!</f>
        <v>#REF!</v>
      </c>
      <c r="K6" s="351" t="e">
        <f>+'CE Min'!#REF!</f>
        <v>#REF!</v>
      </c>
      <c r="L6" s="351" t="e">
        <f>+'CE Min'!#REF!</f>
        <v>#REF!</v>
      </c>
    </row>
    <row r="7" spans="1:12" ht="25.5">
      <c r="A7" s="318" t="s">
        <v>2135</v>
      </c>
      <c r="B7" s="367">
        <f>+B6+1</f>
        <v>2</v>
      </c>
      <c r="C7" s="346" t="s">
        <v>203</v>
      </c>
      <c r="D7" s="351" t="e">
        <f>+'CE Min'!#REF!</f>
        <v>#REF!</v>
      </c>
      <c r="E7" s="351" t="e">
        <f>+'CE Min'!#REF!</f>
        <v>#REF!</v>
      </c>
      <c r="F7" s="351" t="e">
        <f>+'CE Min'!#REF!</f>
        <v>#REF!</v>
      </c>
      <c r="G7" s="351" t="e">
        <f>+'CE Min'!#REF!</f>
        <v>#REF!</v>
      </c>
      <c r="H7" s="351" t="e">
        <f>+'CE Min'!#REF!</f>
        <v>#REF!</v>
      </c>
      <c r="I7" s="351" t="e">
        <f>+'CE Min'!#REF!</f>
        <v>#REF!</v>
      </c>
      <c r="J7" s="351" t="e">
        <f>+'CE Min'!#REF!</f>
        <v>#REF!</v>
      </c>
      <c r="K7" s="351" t="e">
        <f>+'CE Min'!#REF!</f>
        <v>#REF!</v>
      </c>
      <c r="L7" s="351" t="e">
        <f>+'CE Min'!#REF!</f>
        <v>#REF!</v>
      </c>
    </row>
    <row r="8" spans="1:12">
      <c r="A8" s="318" t="s">
        <v>2136</v>
      </c>
      <c r="B8" s="367">
        <f t="shared" ref="B8:B18" si="0">+B7+1</f>
        <v>3</v>
      </c>
      <c r="C8" s="346" t="s">
        <v>158</v>
      </c>
      <c r="D8" s="351" t="e">
        <f>+'CE Min'!#REF!</f>
        <v>#REF!</v>
      </c>
      <c r="E8" s="351" t="e">
        <f>+'CE Min'!#REF!</f>
        <v>#REF!</v>
      </c>
      <c r="F8" s="351" t="e">
        <f>+'CE Min'!#REF!</f>
        <v>#REF!</v>
      </c>
      <c r="G8" s="351" t="e">
        <f>+'CE Min'!#REF!</f>
        <v>#REF!</v>
      </c>
      <c r="H8" s="351" t="e">
        <f>+'CE Min'!#REF!</f>
        <v>#REF!</v>
      </c>
      <c r="I8" s="351" t="e">
        <f>+'CE Min'!#REF!</f>
        <v>#REF!</v>
      </c>
      <c r="J8" s="351" t="e">
        <f>+'CE Min'!#REF!</f>
        <v>#REF!</v>
      </c>
      <c r="K8" s="351" t="e">
        <f>+'CE Min'!#REF!</f>
        <v>#REF!</v>
      </c>
      <c r="L8" s="351" t="e">
        <f>+'CE Min'!#REF!</f>
        <v>#REF!</v>
      </c>
    </row>
    <row r="9" spans="1:12">
      <c r="A9" s="318" t="s">
        <v>2137</v>
      </c>
      <c r="B9" s="367">
        <f t="shared" si="0"/>
        <v>4</v>
      </c>
      <c r="C9" s="346" t="s">
        <v>159</v>
      </c>
      <c r="D9" s="351" t="e">
        <f>+'CE Min'!#REF!</f>
        <v>#REF!</v>
      </c>
      <c r="E9" s="351" t="e">
        <f>+'CE Min'!#REF!</f>
        <v>#REF!</v>
      </c>
      <c r="F9" s="351" t="e">
        <f>+'CE Min'!#REF!</f>
        <v>#REF!</v>
      </c>
      <c r="G9" s="351" t="e">
        <f>+'CE Min'!#REF!</f>
        <v>#REF!</v>
      </c>
      <c r="H9" s="351" t="e">
        <f>+'CE Min'!#REF!</f>
        <v>#REF!</v>
      </c>
      <c r="I9" s="351" t="e">
        <f>+'CE Min'!#REF!</f>
        <v>#REF!</v>
      </c>
      <c r="J9" s="351" t="e">
        <f>+'CE Min'!#REF!</f>
        <v>#REF!</v>
      </c>
      <c r="K9" s="351" t="e">
        <f>+'CE Min'!#REF!</f>
        <v>#REF!</v>
      </c>
      <c r="L9" s="351" t="e">
        <f>+'CE Min'!#REF!</f>
        <v>#REF!</v>
      </c>
    </row>
    <row r="10" spans="1:12" ht="25.5">
      <c r="A10" s="319" t="s">
        <v>2138</v>
      </c>
      <c r="B10" s="367">
        <f t="shared" si="0"/>
        <v>5</v>
      </c>
      <c r="C10" s="346" t="s">
        <v>207</v>
      </c>
      <c r="D10" s="351" t="e">
        <f>+'CE Min'!#REF!</f>
        <v>#REF!</v>
      </c>
      <c r="E10" s="351" t="e">
        <f>+'CE Min'!#REF!</f>
        <v>#REF!</v>
      </c>
      <c r="F10" s="351" t="e">
        <f>+'CE Min'!#REF!</f>
        <v>#REF!</v>
      </c>
      <c r="G10" s="351" t="e">
        <f>+'CE Min'!#REF!</f>
        <v>#REF!</v>
      </c>
      <c r="H10" s="351" t="e">
        <f>+'CE Min'!#REF!</f>
        <v>#REF!</v>
      </c>
      <c r="I10" s="351" t="e">
        <f>+'CE Min'!#REF!</f>
        <v>#REF!</v>
      </c>
      <c r="J10" s="351" t="e">
        <f>+'CE Min'!#REF!</f>
        <v>#REF!</v>
      </c>
      <c r="K10" s="351" t="e">
        <f>+'CE Min'!#REF!</f>
        <v>#REF!</v>
      </c>
      <c r="L10" s="351" t="e">
        <f>+'CE Min'!#REF!</f>
        <v>#REF!</v>
      </c>
    </row>
    <row r="11" spans="1:12" ht="25.5">
      <c r="A11" s="319" t="s">
        <v>2139</v>
      </c>
      <c r="B11" s="367">
        <f t="shared" si="0"/>
        <v>6</v>
      </c>
      <c r="C11" s="346" t="s">
        <v>2140</v>
      </c>
      <c r="D11" s="351" t="e">
        <f>+'CE Min'!#REF!-'ce art. 44'!D8-'ce art. 44'!D9+'CE Min'!#REF!+'CE Min'!#REF!</f>
        <v>#REF!</v>
      </c>
      <c r="E11" s="351" t="e">
        <f>+'CE Min'!#REF!-'ce art. 44'!E8-'ce art. 44'!E9+'CE Min'!#REF!+'CE Min'!#REF!</f>
        <v>#REF!</v>
      </c>
      <c r="F11" s="351" t="e">
        <f>+'CE Min'!#REF!-'ce art. 44'!F8-'ce art. 44'!F9+'CE Min'!#REF!+'CE Min'!#REF!</f>
        <v>#REF!</v>
      </c>
      <c r="G11" s="351" t="e">
        <f>+'CE Min'!#REF!-'ce art. 44'!G8-'ce art. 44'!G9+'CE Min'!#REF!+'CE Min'!#REF!</f>
        <v>#REF!</v>
      </c>
      <c r="H11" s="351" t="e">
        <f>+'CE Min'!#REF!-'ce art. 44'!H8-'ce art. 44'!H9+'CE Min'!#REF!+'CE Min'!#REF!</f>
        <v>#REF!</v>
      </c>
      <c r="I11" s="351" t="e">
        <f>+'CE Min'!#REF!-'ce art. 44'!I8-'ce art. 44'!I9+'CE Min'!#REF!+'CE Min'!#REF!</f>
        <v>#REF!</v>
      </c>
      <c r="J11" s="351" t="e">
        <f>+'CE Min'!#REF!-'ce art. 44'!J8-'ce art. 44'!J9+'CE Min'!#REF!+'CE Min'!#REF!</f>
        <v>#REF!</v>
      </c>
      <c r="K11" s="351" t="e">
        <f>+'CE Min'!#REF!-'ce art. 44'!K8-'ce art. 44'!K9+'CE Min'!#REF!+'CE Min'!#REF!</f>
        <v>#REF!</v>
      </c>
      <c r="L11" s="351" t="e">
        <f>+'CE Min'!#REF!-'ce art. 44'!L8-'ce art. 44'!L9+'CE Min'!#REF!+'CE Min'!#REF!</f>
        <v>#REF!</v>
      </c>
    </row>
    <row r="12" spans="1:12">
      <c r="A12" s="319" t="s">
        <v>2141</v>
      </c>
      <c r="B12" s="367">
        <f t="shared" si="0"/>
        <v>7</v>
      </c>
      <c r="C12" s="346" t="s">
        <v>423</v>
      </c>
      <c r="D12" s="351" t="e">
        <f>+'CE Min'!#REF!</f>
        <v>#REF!</v>
      </c>
      <c r="E12" s="351" t="e">
        <f>+'CE Min'!#REF!</f>
        <v>#REF!</v>
      </c>
      <c r="F12" s="351" t="e">
        <f>+'CE Min'!#REF!</f>
        <v>#REF!</v>
      </c>
      <c r="G12" s="351" t="e">
        <f>+'CE Min'!#REF!</f>
        <v>#REF!</v>
      </c>
      <c r="H12" s="351" t="e">
        <f>+'CE Min'!#REF!</f>
        <v>#REF!</v>
      </c>
      <c r="I12" s="351" t="e">
        <f>+'CE Min'!#REF!</f>
        <v>#REF!</v>
      </c>
      <c r="J12" s="351" t="e">
        <f>+'CE Min'!#REF!</f>
        <v>#REF!</v>
      </c>
      <c r="K12" s="351" t="e">
        <f>+'CE Min'!#REF!</f>
        <v>#REF!</v>
      </c>
      <c r="L12" s="351" t="e">
        <f>+'CE Min'!#REF!</f>
        <v>#REF!</v>
      </c>
    </row>
    <row r="13" spans="1:12">
      <c r="A13" s="319" t="s">
        <v>2142</v>
      </c>
      <c r="B13" s="367">
        <f t="shared" si="0"/>
        <v>8</v>
      </c>
      <c r="C13" s="347" t="s">
        <v>399</v>
      </c>
      <c r="D13" s="351" t="e">
        <f>+'CE Min'!#REF!</f>
        <v>#REF!</v>
      </c>
      <c r="E13" s="351" t="e">
        <f>+'CE Min'!#REF!</f>
        <v>#REF!</v>
      </c>
      <c r="F13" s="351" t="e">
        <f>+'CE Min'!#REF!</f>
        <v>#REF!</v>
      </c>
      <c r="G13" s="351" t="e">
        <f>+'CE Min'!#REF!</f>
        <v>#REF!</v>
      </c>
      <c r="H13" s="351" t="e">
        <f>+'CE Min'!#REF!</f>
        <v>#REF!</v>
      </c>
      <c r="I13" s="351" t="e">
        <f>+'CE Min'!#REF!</f>
        <v>#REF!</v>
      </c>
      <c r="J13" s="351" t="e">
        <f>+'CE Min'!#REF!</f>
        <v>#REF!</v>
      </c>
      <c r="K13" s="351" t="e">
        <f>+'CE Min'!#REF!</f>
        <v>#REF!</v>
      </c>
      <c r="L13" s="351" t="e">
        <f>+'CE Min'!#REF!</f>
        <v>#REF!</v>
      </c>
    </row>
    <row r="14" spans="1:12" ht="66.599999999999994" customHeight="1">
      <c r="A14" s="319" t="s">
        <v>2143</v>
      </c>
      <c r="B14" s="367">
        <f t="shared" si="0"/>
        <v>9</v>
      </c>
      <c r="C14" s="348" t="s">
        <v>2144</v>
      </c>
      <c r="D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5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320" t="s">
        <v>2145</v>
      </c>
      <c r="B15" s="367">
        <f t="shared" si="0"/>
        <v>10</v>
      </c>
      <c r="C15" s="346" t="s">
        <v>205</v>
      </c>
      <c r="D15" s="351" t="e">
        <f>+'CE Min'!#REF!</f>
        <v>#REF!</v>
      </c>
      <c r="E15" s="351" t="e">
        <f>+'CE Min'!#REF!</f>
        <v>#REF!</v>
      </c>
      <c r="F15" s="351" t="e">
        <f>+'CE Min'!#REF!</f>
        <v>#REF!</v>
      </c>
      <c r="G15" s="351" t="e">
        <f>+'CE Min'!#REF!</f>
        <v>#REF!</v>
      </c>
      <c r="H15" s="351" t="e">
        <f>+'CE Min'!#REF!</f>
        <v>#REF!</v>
      </c>
      <c r="I15" s="351" t="e">
        <f>+'CE Min'!#REF!</f>
        <v>#REF!</v>
      </c>
      <c r="J15" s="351" t="e">
        <f>+'CE Min'!#REF!</f>
        <v>#REF!</v>
      </c>
      <c r="K15" s="351" t="e">
        <f>+'CE Min'!#REF!</f>
        <v>#REF!</v>
      </c>
      <c r="L15" s="351" t="e">
        <f>+'CE Min'!#REF!</f>
        <v>#REF!</v>
      </c>
    </row>
    <row r="16" spans="1:12">
      <c r="A16" s="319" t="s">
        <v>2146</v>
      </c>
      <c r="B16" s="367">
        <f t="shared" si="0"/>
        <v>11</v>
      </c>
      <c r="C16" s="346" t="s">
        <v>2147</v>
      </c>
      <c r="D16" s="351" t="e">
        <f>+'CE Min'!#REF!+'CE Min'!#REF!</f>
        <v>#REF!</v>
      </c>
      <c r="E16" s="351" t="e">
        <f>+'CE Min'!#REF!+'CE Min'!#REF!</f>
        <v>#REF!</v>
      </c>
      <c r="F16" s="351" t="e">
        <f>+'CE Min'!#REF!+'CE Min'!#REF!</f>
        <v>#REF!</v>
      </c>
      <c r="G16" s="351" t="e">
        <f>+'CE Min'!#REF!+'CE Min'!#REF!</f>
        <v>#REF!</v>
      </c>
      <c r="H16" s="351" t="e">
        <f>+'CE Min'!#REF!+'CE Min'!#REF!</f>
        <v>#REF!</v>
      </c>
      <c r="I16" s="351" t="e">
        <f>+'CE Min'!#REF!+'CE Min'!#REF!</f>
        <v>#REF!</v>
      </c>
      <c r="J16" s="351" t="e">
        <f>+'CE Min'!#REF!+'CE Min'!#REF!</f>
        <v>#REF!</v>
      </c>
      <c r="K16" s="351" t="e">
        <f>+'CE Min'!#REF!+'CE Min'!#REF!</f>
        <v>#REF!</v>
      </c>
      <c r="L16" s="351" t="e">
        <f>+'CE Min'!#REF!+'CE Min'!#REF!</f>
        <v>#REF!</v>
      </c>
    </row>
    <row r="17" spans="1:12">
      <c r="A17" s="321" t="s">
        <v>2148</v>
      </c>
      <c r="B17" s="367">
        <f>+B16+1</f>
        <v>12</v>
      </c>
      <c r="C17" s="348" t="s">
        <v>222</v>
      </c>
      <c r="D17" s="351" t="e">
        <f>+'CE Min'!#REF!</f>
        <v>#REF!</v>
      </c>
      <c r="E17" s="351" t="e">
        <f>+'CE Min'!#REF!</f>
        <v>#REF!</v>
      </c>
      <c r="F17" s="351" t="e">
        <f>+'CE Min'!#REF!</f>
        <v>#REF!</v>
      </c>
      <c r="G17" s="351" t="e">
        <f>+'CE Min'!#REF!</f>
        <v>#REF!</v>
      </c>
      <c r="H17" s="351" t="e">
        <f>+'CE Min'!#REF!</f>
        <v>#REF!</v>
      </c>
      <c r="I17" s="351" t="e">
        <f>+'CE Min'!#REF!</f>
        <v>#REF!</v>
      </c>
      <c r="J17" s="351" t="e">
        <f>+'CE Min'!#REF!</f>
        <v>#REF!</v>
      </c>
      <c r="K17" s="351" t="e">
        <f>+'CE Min'!#REF!</f>
        <v>#REF!</v>
      </c>
      <c r="L17" s="351" t="e">
        <f>+'CE Min'!#REF!</f>
        <v>#REF!</v>
      </c>
    </row>
    <row r="18" spans="1:12" ht="65.650000000000006" customHeight="1">
      <c r="A18" s="322" t="s">
        <v>2149</v>
      </c>
      <c r="B18" s="368">
        <f t="shared" si="0"/>
        <v>13</v>
      </c>
      <c r="C18" s="349" t="s">
        <v>2150</v>
      </c>
      <c r="D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5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323" t="s">
        <v>2151</v>
      </c>
      <c r="B19" s="369" t="s">
        <v>2152</v>
      </c>
      <c r="C19" s="350"/>
      <c r="D19" s="351" t="e">
        <f>D6+D7+D8+D9+D10+D11+D12+D13+D14+D15+D16+D17+D18</f>
        <v>#REF!</v>
      </c>
      <c r="E19" s="351" t="e">
        <f t="shared" ref="E19:L19" si="1">E6+E7+E8+E9+E10+E11+E12+E13+E14+E15+E16+E17+E18</f>
        <v>#REF!</v>
      </c>
      <c r="F19" s="351" t="e">
        <f t="shared" si="1"/>
        <v>#REF!</v>
      </c>
      <c r="G19" s="351" t="e">
        <f t="shared" si="1"/>
        <v>#REF!</v>
      </c>
      <c r="H19" s="351" t="e">
        <f t="shared" si="1"/>
        <v>#REF!</v>
      </c>
      <c r="I19" s="351" t="e">
        <f t="shared" si="1"/>
        <v>#REF!</v>
      </c>
      <c r="J19" s="351" t="e">
        <f t="shared" si="1"/>
        <v>#REF!</v>
      </c>
      <c r="K19" s="351" t="e">
        <f t="shared" si="1"/>
        <v>#REF!</v>
      </c>
      <c r="L19" s="351" t="e">
        <f t="shared" si="1"/>
        <v>#REF!</v>
      </c>
    </row>
    <row r="20" spans="1:12" ht="13.5" thickTop="1">
      <c r="A20" s="324"/>
      <c r="B20" s="370"/>
      <c r="C20" s="325"/>
    </row>
    <row r="21" spans="1:12" ht="13.5" thickBot="1">
      <c r="A21" s="326"/>
      <c r="B21" s="371"/>
      <c r="C21" s="327"/>
    </row>
    <row r="22" spans="1:12" ht="23.65" customHeight="1" thickTop="1">
      <c r="A22" s="494" t="s">
        <v>2153</v>
      </c>
      <c r="B22" s="363"/>
      <c r="C22" s="499" t="s">
        <v>2130</v>
      </c>
      <c r="D22" s="492" t="s">
        <v>2121</v>
      </c>
      <c r="E22" s="492" t="s">
        <v>2122</v>
      </c>
      <c r="F22" s="493" t="s">
        <v>2123</v>
      </c>
      <c r="G22" s="493"/>
      <c r="H22" s="492" t="s">
        <v>2117</v>
      </c>
      <c r="I22" s="492" t="s">
        <v>2118</v>
      </c>
      <c r="J22" s="492" t="s">
        <v>2119</v>
      </c>
      <c r="K22" s="492" t="s">
        <v>2114</v>
      </c>
      <c r="L22" s="492" t="s">
        <v>2115</v>
      </c>
    </row>
    <row r="23" spans="1:12" ht="28.9" customHeight="1">
      <c r="A23" s="495"/>
      <c r="B23" s="364"/>
      <c r="C23" s="500"/>
      <c r="D23" s="492"/>
      <c r="E23" s="492"/>
      <c r="F23" s="492" t="s">
        <v>2124</v>
      </c>
      <c r="G23" s="492" t="s">
        <v>2125</v>
      </c>
      <c r="H23" s="492"/>
      <c r="I23" s="492"/>
      <c r="J23" s="492"/>
      <c r="K23" s="492"/>
      <c r="L23" s="492"/>
    </row>
    <row r="24" spans="1:12" ht="28.15" customHeight="1">
      <c r="A24" s="316" t="s">
        <v>2131</v>
      </c>
      <c r="B24" s="372"/>
      <c r="C24" s="501"/>
      <c r="D24" s="492"/>
      <c r="E24" s="492"/>
      <c r="F24" s="492"/>
      <c r="G24" s="492"/>
      <c r="H24" s="492"/>
      <c r="I24" s="492"/>
      <c r="J24" s="492"/>
      <c r="K24" s="492"/>
      <c r="L24" s="492"/>
    </row>
    <row r="25" spans="1:12" ht="22.5">
      <c r="A25" s="328" t="s">
        <v>2154</v>
      </c>
      <c r="B25" s="373" t="s">
        <v>2155</v>
      </c>
      <c r="C25" s="352"/>
      <c r="D25" s="351" t="e">
        <f>+D26+D27+D28+D29+D30</f>
        <v>#REF!</v>
      </c>
      <c r="E25" s="351" t="e">
        <f t="shared" ref="E25:L25" si="2">+E26+E27+E28+E29+E30</f>
        <v>#REF!</v>
      </c>
      <c r="F25" s="351" t="e">
        <f t="shared" si="2"/>
        <v>#REF!</v>
      </c>
      <c r="G25" s="351" t="e">
        <f t="shared" si="2"/>
        <v>#REF!</v>
      </c>
      <c r="H25" s="351" t="e">
        <f t="shared" si="2"/>
        <v>#REF!</v>
      </c>
      <c r="I25" s="351" t="e">
        <f t="shared" si="2"/>
        <v>#REF!</v>
      </c>
      <c r="J25" s="351" t="e">
        <f t="shared" si="2"/>
        <v>#REF!</v>
      </c>
      <c r="K25" s="351" t="e">
        <f t="shared" si="2"/>
        <v>#REF!</v>
      </c>
      <c r="L25" s="351" t="e">
        <f t="shared" si="2"/>
        <v>#REF!</v>
      </c>
    </row>
    <row r="26" spans="1:12">
      <c r="A26" s="329" t="s">
        <v>2156</v>
      </c>
      <c r="B26" s="330" t="s">
        <v>2157</v>
      </c>
      <c r="C26" s="353" t="s">
        <v>1103</v>
      </c>
      <c r="D26" s="351" t="e">
        <f>+'CE Min'!#REF!</f>
        <v>#REF!</v>
      </c>
      <c r="E26" s="351" t="e">
        <f>+'CE Min'!#REF!</f>
        <v>#REF!</v>
      </c>
      <c r="F26" s="351" t="e">
        <f>+'CE Min'!#REF!</f>
        <v>#REF!</v>
      </c>
      <c r="G26" s="351" t="e">
        <f>+'CE Min'!#REF!</f>
        <v>#REF!</v>
      </c>
      <c r="H26" s="351" t="e">
        <f>+'CE Min'!#REF!</f>
        <v>#REF!</v>
      </c>
      <c r="I26" s="351" t="e">
        <f>+'CE Min'!#REF!</f>
        <v>#REF!</v>
      </c>
      <c r="J26" s="351" t="e">
        <f>+'CE Min'!#REF!</f>
        <v>#REF!</v>
      </c>
      <c r="K26" s="351" t="e">
        <f>+'CE Min'!#REF!</f>
        <v>#REF!</v>
      </c>
      <c r="L26" s="351" t="e">
        <f>+'CE Min'!#REF!</f>
        <v>#REF!</v>
      </c>
    </row>
    <row r="27" spans="1:12">
      <c r="A27" s="329" t="s">
        <v>2158</v>
      </c>
      <c r="B27" s="330" t="s">
        <v>2159</v>
      </c>
      <c r="C27" s="353" t="s">
        <v>1155</v>
      </c>
      <c r="D27" s="351" t="e">
        <f>+'CE Min'!#REF!</f>
        <v>#REF!</v>
      </c>
      <c r="E27" s="351" t="e">
        <f>+'CE Min'!#REF!</f>
        <v>#REF!</v>
      </c>
      <c r="F27" s="351" t="e">
        <f>+'CE Min'!#REF!</f>
        <v>#REF!</v>
      </c>
      <c r="G27" s="351" t="e">
        <f>+'CE Min'!#REF!</f>
        <v>#REF!</v>
      </c>
      <c r="H27" s="351" t="e">
        <f>+'CE Min'!#REF!</f>
        <v>#REF!</v>
      </c>
      <c r="I27" s="351" t="e">
        <f>+'CE Min'!#REF!</f>
        <v>#REF!</v>
      </c>
      <c r="J27" s="351" t="e">
        <f>+'CE Min'!#REF!</f>
        <v>#REF!</v>
      </c>
      <c r="K27" s="351" t="e">
        <f>+'CE Min'!#REF!</f>
        <v>#REF!</v>
      </c>
      <c r="L27" s="351" t="e">
        <f>+'CE Min'!#REF!</f>
        <v>#REF!</v>
      </c>
    </row>
    <row r="28" spans="1:12">
      <c r="A28" s="329" t="s">
        <v>2160</v>
      </c>
      <c r="B28" s="330" t="s">
        <v>2161</v>
      </c>
      <c r="C28" s="353" t="s">
        <v>1174</v>
      </c>
      <c r="D28" s="351" t="e">
        <f>+'CE Min'!#REF!</f>
        <v>#REF!</v>
      </c>
      <c r="E28" s="351" t="e">
        <f>+'CE Min'!#REF!</f>
        <v>#REF!</v>
      </c>
      <c r="F28" s="351" t="e">
        <f>+'CE Min'!#REF!</f>
        <v>#REF!</v>
      </c>
      <c r="G28" s="351" t="e">
        <f>+'CE Min'!#REF!</f>
        <v>#REF!</v>
      </c>
      <c r="H28" s="351" t="e">
        <f>+'CE Min'!#REF!</f>
        <v>#REF!</v>
      </c>
      <c r="I28" s="351" t="e">
        <f>+'CE Min'!#REF!</f>
        <v>#REF!</v>
      </c>
      <c r="J28" s="351" t="e">
        <f>+'CE Min'!#REF!</f>
        <v>#REF!</v>
      </c>
      <c r="K28" s="351" t="e">
        <f>+'CE Min'!#REF!</f>
        <v>#REF!</v>
      </c>
      <c r="L28" s="351" t="e">
        <f>+'CE Min'!#REF!</f>
        <v>#REF!</v>
      </c>
    </row>
    <row r="29" spans="1:12">
      <c r="A29" s="329" t="s">
        <v>2162</v>
      </c>
      <c r="B29" s="330" t="s">
        <v>2163</v>
      </c>
      <c r="C29" s="353" t="s">
        <v>1193</v>
      </c>
      <c r="D29" s="351" t="e">
        <f>+'CE Min'!#REF!</f>
        <v>#REF!</v>
      </c>
      <c r="E29" s="351" t="e">
        <f>+'CE Min'!#REF!</f>
        <v>#REF!</v>
      </c>
      <c r="F29" s="351" t="e">
        <f>+'CE Min'!#REF!</f>
        <v>#REF!</v>
      </c>
      <c r="G29" s="351" t="e">
        <f>+'CE Min'!#REF!</f>
        <v>#REF!</v>
      </c>
      <c r="H29" s="351" t="e">
        <f>+'CE Min'!#REF!</f>
        <v>#REF!</v>
      </c>
      <c r="I29" s="351" t="e">
        <f>+'CE Min'!#REF!</f>
        <v>#REF!</v>
      </c>
      <c r="J29" s="351" t="e">
        <f>+'CE Min'!#REF!</f>
        <v>#REF!</v>
      </c>
      <c r="K29" s="351" t="e">
        <f>+'CE Min'!#REF!</f>
        <v>#REF!</v>
      </c>
      <c r="L29" s="351" t="e">
        <f>+'CE Min'!#REF!</f>
        <v>#REF!</v>
      </c>
    </row>
    <row r="30" spans="1:12">
      <c r="A30" s="331" t="s">
        <v>2164</v>
      </c>
      <c r="B30" s="330" t="s">
        <v>2165</v>
      </c>
      <c r="C30" s="353" t="s">
        <v>2166</v>
      </c>
      <c r="D30" s="351" t="e">
        <f>+'CE Min'!#REF!+'CE Min'!#REF!</f>
        <v>#REF!</v>
      </c>
      <c r="E30" s="351" t="e">
        <f>+'CE Min'!#REF!+'CE Min'!#REF!</f>
        <v>#REF!</v>
      </c>
      <c r="F30" s="351" t="e">
        <f>+'CE Min'!#REF!+'CE Min'!#REF!</f>
        <v>#REF!</v>
      </c>
      <c r="G30" s="351" t="e">
        <f>+'CE Min'!#REF!+'CE Min'!#REF!</f>
        <v>#REF!</v>
      </c>
      <c r="H30" s="351" t="e">
        <f>+'CE Min'!#REF!+'CE Min'!#REF!</f>
        <v>#REF!</v>
      </c>
      <c r="I30" s="351" t="e">
        <f>+'CE Min'!#REF!+'CE Min'!#REF!</f>
        <v>#REF!</v>
      </c>
      <c r="J30" s="351" t="e">
        <f>+'CE Min'!#REF!+'CE Min'!#REF!</f>
        <v>#REF!</v>
      </c>
      <c r="K30" s="351" t="e">
        <f>+'CE Min'!#REF!+'CE Min'!#REF!</f>
        <v>#REF!</v>
      </c>
      <c r="L30" s="351" t="e">
        <f>+'CE Min'!#REF!+'CE Min'!#REF!</f>
        <v>#REF!</v>
      </c>
    </row>
    <row r="31" spans="1:12">
      <c r="A31" s="332" t="s">
        <v>2167</v>
      </c>
      <c r="B31" s="374">
        <v>16</v>
      </c>
      <c r="C31" s="354" t="s">
        <v>1492</v>
      </c>
      <c r="D31" s="351" t="e">
        <f>+'CE Min'!#REF!</f>
        <v>#REF!</v>
      </c>
      <c r="E31" s="351" t="e">
        <f>+'CE Min'!#REF!</f>
        <v>#REF!</v>
      </c>
      <c r="F31" s="351" t="e">
        <f>+'CE Min'!#REF!</f>
        <v>#REF!</v>
      </c>
      <c r="G31" s="351" t="e">
        <f>+'CE Min'!#REF!</f>
        <v>#REF!</v>
      </c>
      <c r="H31" s="351" t="e">
        <f>+'CE Min'!#REF!</f>
        <v>#REF!</v>
      </c>
      <c r="I31" s="351" t="e">
        <f>+'CE Min'!#REF!</f>
        <v>#REF!</v>
      </c>
      <c r="J31" s="351" t="e">
        <f>+'CE Min'!#REF!</f>
        <v>#REF!</v>
      </c>
      <c r="K31" s="351" t="e">
        <f>+'CE Min'!#REF!</f>
        <v>#REF!</v>
      </c>
      <c r="L31" s="351" t="e">
        <f>+'CE Min'!#REF!</f>
        <v>#REF!</v>
      </c>
    </row>
    <row r="32" spans="1:12">
      <c r="A32" s="332" t="s">
        <v>2168</v>
      </c>
      <c r="B32" s="374" t="s">
        <v>2169</v>
      </c>
      <c r="C32" s="355"/>
      <c r="D32" s="351" t="e">
        <f>+D33+D34</f>
        <v>#REF!</v>
      </c>
      <c r="E32" s="351" t="e">
        <f t="shared" ref="E32:L32" si="3">+E33+E34</f>
        <v>#REF!</v>
      </c>
      <c r="F32" s="351" t="e">
        <f t="shared" si="3"/>
        <v>#REF!</v>
      </c>
      <c r="G32" s="351" t="e">
        <f t="shared" si="3"/>
        <v>#REF!</v>
      </c>
      <c r="H32" s="351" t="e">
        <f t="shared" si="3"/>
        <v>#REF!</v>
      </c>
      <c r="I32" s="351" t="e">
        <f t="shared" si="3"/>
        <v>#REF!</v>
      </c>
      <c r="J32" s="351" t="e">
        <f t="shared" si="3"/>
        <v>#REF!</v>
      </c>
      <c r="K32" s="351" t="e">
        <f t="shared" si="3"/>
        <v>#REF!</v>
      </c>
      <c r="L32" s="351" t="e">
        <f t="shared" si="3"/>
        <v>#REF!</v>
      </c>
    </row>
    <row r="33" spans="1:12" ht="30" customHeight="1">
      <c r="A33" s="333" t="s">
        <v>2170</v>
      </c>
      <c r="B33" s="334" t="s">
        <v>2171</v>
      </c>
      <c r="C33" s="353" t="s">
        <v>2172</v>
      </c>
      <c r="D33" s="351" t="e">
        <f>+'CE Min'!#REF!-'CE Min'!#REF!-'CE Min'!#REF!-'CE Min'!#REF!-'CE Min'!#REF!</f>
        <v>#REF!</v>
      </c>
      <c r="E33" s="351" t="e">
        <f>+'CE Min'!#REF!-'CE Min'!#REF!-'CE Min'!#REF!-'CE Min'!#REF!-'CE Min'!#REF!</f>
        <v>#REF!</v>
      </c>
      <c r="F33" s="351" t="e">
        <f>+'CE Min'!#REF!-'CE Min'!#REF!-'CE Min'!#REF!-'CE Min'!#REF!-'CE Min'!#REF!</f>
        <v>#REF!</v>
      </c>
      <c r="G33" s="351" t="e">
        <f>+'CE Min'!#REF!-'CE Min'!#REF!-'CE Min'!#REF!-'CE Min'!#REF!-'CE Min'!#REF!</f>
        <v>#REF!</v>
      </c>
      <c r="H33" s="351" t="e">
        <f>+'CE Min'!#REF!-'CE Min'!#REF!-'CE Min'!#REF!-'CE Min'!#REF!-'CE Min'!#REF!</f>
        <v>#REF!</v>
      </c>
      <c r="I33" s="351" t="e">
        <f>+'CE Min'!#REF!-'CE Min'!#REF!-'CE Min'!#REF!-'CE Min'!#REF!-'CE Min'!#REF!</f>
        <v>#REF!</v>
      </c>
      <c r="J33" s="351" t="e">
        <f>+'CE Min'!#REF!-'CE Min'!#REF!-'CE Min'!#REF!-'CE Min'!#REF!-'CE Min'!#REF!</f>
        <v>#REF!</v>
      </c>
      <c r="K33" s="351" t="e">
        <f>+'CE Min'!#REF!-'CE Min'!#REF!-'CE Min'!#REF!-'CE Min'!#REF!-'CE Min'!#REF!</f>
        <v>#REF!</v>
      </c>
      <c r="L33" s="351" t="e">
        <f>+'CE Min'!#REF!-'CE Min'!#REF!-'CE Min'!#REF!-'CE Min'!#REF!-'CE Min'!#REF!</f>
        <v>#REF!</v>
      </c>
    </row>
    <row r="34" spans="1:12">
      <c r="A34" s="333" t="s">
        <v>2173</v>
      </c>
      <c r="B34" s="334" t="s">
        <v>2174</v>
      </c>
      <c r="C34" s="354" t="s">
        <v>594</v>
      </c>
      <c r="D34" s="351" t="e">
        <f>+'CE Min'!#REF!</f>
        <v>#REF!</v>
      </c>
      <c r="E34" s="351" t="e">
        <f>+'CE Min'!#REF!</f>
        <v>#REF!</v>
      </c>
      <c r="F34" s="351" t="e">
        <f>+'CE Min'!#REF!</f>
        <v>#REF!</v>
      </c>
      <c r="G34" s="351" t="e">
        <f>+'CE Min'!#REF!</f>
        <v>#REF!</v>
      </c>
      <c r="H34" s="351" t="e">
        <f>+'CE Min'!#REF!</f>
        <v>#REF!</v>
      </c>
      <c r="I34" s="351" t="e">
        <f>+'CE Min'!#REF!</f>
        <v>#REF!</v>
      </c>
      <c r="J34" s="351" t="e">
        <f>+'CE Min'!#REF!</f>
        <v>#REF!</v>
      </c>
      <c r="K34" s="351" t="e">
        <f>+'CE Min'!#REF!</f>
        <v>#REF!</v>
      </c>
      <c r="L34" s="351" t="e">
        <f>+'CE Min'!#REF!</f>
        <v>#REF!</v>
      </c>
    </row>
    <row r="35" spans="1:12">
      <c r="A35" s="332" t="s">
        <v>2175</v>
      </c>
      <c r="B35" s="374" t="s">
        <v>2176</v>
      </c>
      <c r="C35" s="355"/>
      <c r="D35" s="351" t="e">
        <f>+D36+D37</f>
        <v>#REF!</v>
      </c>
      <c r="E35" s="351" t="e">
        <f t="shared" ref="E35:L35" si="4">+E36+E37</f>
        <v>#REF!</v>
      </c>
      <c r="F35" s="351" t="e">
        <f t="shared" si="4"/>
        <v>#REF!</v>
      </c>
      <c r="G35" s="351" t="e">
        <f t="shared" si="4"/>
        <v>#REF!</v>
      </c>
      <c r="H35" s="351" t="e">
        <f t="shared" si="4"/>
        <v>#REF!</v>
      </c>
      <c r="I35" s="351" t="e">
        <f t="shared" si="4"/>
        <v>#REF!</v>
      </c>
      <c r="J35" s="351" t="e">
        <f t="shared" si="4"/>
        <v>#REF!</v>
      </c>
      <c r="K35" s="351" t="e">
        <f t="shared" si="4"/>
        <v>#REF!</v>
      </c>
      <c r="L35" s="351" t="e">
        <f t="shared" si="4"/>
        <v>#REF!</v>
      </c>
    </row>
    <row r="36" spans="1:12">
      <c r="A36" s="333" t="s">
        <v>2177</v>
      </c>
      <c r="B36" s="334" t="s">
        <v>2178</v>
      </c>
      <c r="C36" s="354" t="s">
        <v>2179</v>
      </c>
      <c r="D36" s="351" t="e">
        <f>+'CE Min'!#REF!+'CE Min'!#REF!-'CE Min'!#REF!+'CE Min'!#REF!</f>
        <v>#REF!</v>
      </c>
      <c r="E36" s="351" t="e">
        <f>+'CE Min'!#REF!+'CE Min'!#REF!-'CE Min'!#REF!+'CE Min'!#REF!</f>
        <v>#REF!</v>
      </c>
      <c r="F36" s="351" t="e">
        <f>+'CE Min'!#REF!+'CE Min'!#REF!-'CE Min'!#REF!+'CE Min'!#REF!</f>
        <v>#REF!</v>
      </c>
      <c r="G36" s="351" t="e">
        <f>+'CE Min'!#REF!+'CE Min'!#REF!-'CE Min'!#REF!+'CE Min'!#REF!</f>
        <v>#REF!</v>
      </c>
      <c r="H36" s="351" t="e">
        <f>+'CE Min'!#REF!+'CE Min'!#REF!-'CE Min'!#REF!+'CE Min'!#REF!</f>
        <v>#REF!</v>
      </c>
      <c r="I36" s="351" t="e">
        <f>+'CE Min'!#REF!+'CE Min'!#REF!-'CE Min'!#REF!+'CE Min'!#REF!</f>
        <v>#REF!</v>
      </c>
      <c r="J36" s="351" t="e">
        <f>+'CE Min'!#REF!+'CE Min'!#REF!-'CE Min'!#REF!+'CE Min'!#REF!</f>
        <v>#REF!</v>
      </c>
      <c r="K36" s="351" t="e">
        <f>+'CE Min'!#REF!+'CE Min'!#REF!-'CE Min'!#REF!+'CE Min'!#REF!</f>
        <v>#REF!</v>
      </c>
      <c r="L36" s="351" t="e">
        <f>+'CE Min'!#REF!+'CE Min'!#REF!-'CE Min'!#REF!+'CE Min'!#REF!</f>
        <v>#REF!</v>
      </c>
    </row>
    <row r="37" spans="1:12" ht="33.6" customHeight="1">
      <c r="A37" s="333" t="s">
        <v>2180</v>
      </c>
      <c r="B37" s="334" t="s">
        <v>2181</v>
      </c>
      <c r="C37" s="353" t="s">
        <v>2182</v>
      </c>
      <c r="D37" s="351" t="e">
        <f>+'CE Min'!#REF!+'CE Min'!#REF!+'CE Min'!#REF!+'CE Min'!#REF!+'CE Min'!#REF!-'CE Min'!#REF!+'CE Min'!#REF!</f>
        <v>#REF!</v>
      </c>
      <c r="E37" s="351" t="e">
        <f>+'CE Min'!#REF!+'CE Min'!#REF!+'CE Min'!#REF!+'CE Min'!#REF!+'CE Min'!#REF!-'CE Min'!#REF!+'CE Min'!#REF!</f>
        <v>#REF!</v>
      </c>
      <c r="F37" s="351" t="e">
        <f>+'CE Min'!#REF!+'CE Min'!#REF!+'CE Min'!#REF!+'CE Min'!#REF!+'CE Min'!#REF!-'CE Min'!#REF!+'CE Min'!#REF!</f>
        <v>#REF!</v>
      </c>
      <c r="G37" s="351" t="e">
        <f>+'CE Min'!#REF!+'CE Min'!#REF!+'CE Min'!#REF!+'CE Min'!#REF!+'CE Min'!#REF!-'CE Min'!#REF!+'CE Min'!#REF!</f>
        <v>#REF!</v>
      </c>
      <c r="H37" s="351" t="e">
        <f>+'CE Min'!#REF!+'CE Min'!#REF!+'CE Min'!#REF!+'CE Min'!#REF!+'CE Min'!#REF!-'CE Min'!#REF!+'CE Min'!#REF!</f>
        <v>#REF!</v>
      </c>
      <c r="I37" s="351" t="e">
        <f>+'CE Min'!#REF!+'CE Min'!#REF!+'CE Min'!#REF!+'CE Min'!#REF!+'CE Min'!#REF!-'CE Min'!#REF!+'CE Min'!#REF!</f>
        <v>#REF!</v>
      </c>
      <c r="J37" s="351" t="e">
        <f>+'CE Min'!#REF!+'CE Min'!#REF!+'CE Min'!#REF!+'CE Min'!#REF!+'CE Min'!#REF!-'CE Min'!#REF!+'CE Min'!#REF!</f>
        <v>#REF!</v>
      </c>
      <c r="K37" s="351" t="e">
        <f>+'CE Min'!#REF!+'CE Min'!#REF!+'CE Min'!#REF!+'CE Min'!#REF!+'CE Min'!#REF!-'CE Min'!#REF!+'CE Min'!#REF!</f>
        <v>#REF!</v>
      </c>
      <c r="L37" s="351" t="e">
        <f>+'CE Min'!#REF!+'CE Min'!#REF!+'CE Min'!#REF!+'CE Min'!#REF!+'CE Min'!#REF!-'CE Min'!#REF!+'CE Min'!#REF!</f>
        <v>#REF!</v>
      </c>
    </row>
    <row r="38" spans="1:12" ht="22.5">
      <c r="A38" s="335" t="s">
        <v>2183</v>
      </c>
      <c r="B38" s="375" t="s">
        <v>2184</v>
      </c>
      <c r="C38" s="355"/>
      <c r="D38" s="351" t="e">
        <f>+D39+D40+D41+D42+D43+D44+D45</f>
        <v>#REF!</v>
      </c>
      <c r="E38" s="351" t="e">
        <f t="shared" ref="E38:L38" si="5">+E39+E40+E41+E42+E43+E44+E45</f>
        <v>#REF!</v>
      </c>
      <c r="F38" s="351" t="e">
        <f t="shared" si="5"/>
        <v>#REF!</v>
      </c>
      <c r="G38" s="351" t="e">
        <f t="shared" si="5"/>
        <v>#REF!</v>
      </c>
      <c r="H38" s="351" t="e">
        <f t="shared" si="5"/>
        <v>#REF!</v>
      </c>
      <c r="I38" s="351" t="e">
        <f t="shared" si="5"/>
        <v>#REF!</v>
      </c>
      <c r="J38" s="351" t="e">
        <f t="shared" si="5"/>
        <v>#REF!</v>
      </c>
      <c r="K38" s="351" t="e">
        <f t="shared" si="5"/>
        <v>#REF!</v>
      </c>
      <c r="L38" s="351" t="e">
        <f t="shared" si="5"/>
        <v>#REF!</v>
      </c>
    </row>
    <row r="39" spans="1:12">
      <c r="A39" s="336" t="s">
        <v>2185</v>
      </c>
      <c r="B39" s="334" t="s">
        <v>2186</v>
      </c>
      <c r="C39" s="354" t="s">
        <v>622</v>
      </c>
      <c r="D39" s="351" t="e">
        <f>+'CE Min'!#REF!</f>
        <v>#REF!</v>
      </c>
      <c r="E39" s="351" t="e">
        <f>+'CE Min'!#REF!</f>
        <v>#REF!</v>
      </c>
      <c r="F39" s="351" t="e">
        <f>+'CE Min'!#REF!</f>
        <v>#REF!</v>
      </c>
      <c r="G39" s="351" t="e">
        <f>+'CE Min'!#REF!</f>
        <v>#REF!</v>
      </c>
      <c r="H39" s="351" t="e">
        <f>+'CE Min'!#REF!</f>
        <v>#REF!</v>
      </c>
      <c r="I39" s="351" t="e">
        <f>+'CE Min'!#REF!</f>
        <v>#REF!</v>
      </c>
      <c r="J39" s="351" t="e">
        <f>+'CE Min'!#REF!</f>
        <v>#REF!</v>
      </c>
      <c r="K39" s="351" t="e">
        <f>+'CE Min'!#REF!</f>
        <v>#REF!</v>
      </c>
      <c r="L39" s="351" t="e">
        <f>+'CE Min'!#REF!</f>
        <v>#REF!</v>
      </c>
    </row>
    <row r="40" spans="1:12">
      <c r="A40" s="336" t="s">
        <v>2187</v>
      </c>
      <c r="B40" s="334" t="s">
        <v>2188</v>
      </c>
      <c r="C40" s="354" t="s">
        <v>2189</v>
      </c>
      <c r="D40" s="351" t="e">
        <f>+'CE Min'!#REF!</f>
        <v>#REF!</v>
      </c>
      <c r="E40" s="351" t="e">
        <f>+'CE Min'!#REF!</f>
        <v>#REF!</v>
      </c>
      <c r="F40" s="351" t="e">
        <f>+'CE Min'!#REF!</f>
        <v>#REF!</v>
      </c>
      <c r="G40" s="351" t="e">
        <f>+'CE Min'!#REF!</f>
        <v>#REF!</v>
      </c>
      <c r="H40" s="351" t="e">
        <f>+'CE Min'!#REF!</f>
        <v>#REF!</v>
      </c>
      <c r="I40" s="351" t="e">
        <f>+'CE Min'!#REF!</f>
        <v>#REF!</v>
      </c>
      <c r="J40" s="351" t="e">
        <f>+'CE Min'!#REF!</f>
        <v>#REF!</v>
      </c>
      <c r="K40" s="351" t="e">
        <f>+'CE Min'!#REF!</f>
        <v>#REF!</v>
      </c>
      <c r="L40" s="351" t="e">
        <f>+'CE Min'!#REF!</f>
        <v>#REF!</v>
      </c>
    </row>
    <row r="41" spans="1:12">
      <c r="A41" s="337" t="s">
        <v>2190</v>
      </c>
      <c r="B41" s="334" t="s">
        <v>2191</v>
      </c>
      <c r="C41" s="354" t="s">
        <v>2192</v>
      </c>
      <c r="D41" s="351" t="e">
        <f>+'CE Min'!#REF!</f>
        <v>#REF!</v>
      </c>
      <c r="E41" s="351" t="e">
        <f>+'CE Min'!#REF!</f>
        <v>#REF!</v>
      </c>
      <c r="F41" s="351" t="e">
        <f>+'CE Min'!#REF!</f>
        <v>#REF!</v>
      </c>
      <c r="G41" s="351" t="e">
        <f>+'CE Min'!#REF!</f>
        <v>#REF!</v>
      </c>
      <c r="H41" s="351" t="e">
        <f>+'CE Min'!#REF!</f>
        <v>#REF!</v>
      </c>
      <c r="I41" s="351" t="e">
        <f>+'CE Min'!#REF!</f>
        <v>#REF!</v>
      </c>
      <c r="J41" s="351" t="e">
        <f>+'CE Min'!#REF!</f>
        <v>#REF!</v>
      </c>
      <c r="K41" s="351" t="e">
        <f>+'CE Min'!#REF!</f>
        <v>#REF!</v>
      </c>
      <c r="L41" s="351" t="e">
        <f>+'CE Min'!#REF!</f>
        <v>#REF!</v>
      </c>
    </row>
    <row r="42" spans="1:12">
      <c r="A42" s="336" t="s">
        <v>2193</v>
      </c>
      <c r="B42" s="334" t="s">
        <v>2194</v>
      </c>
      <c r="C42" s="354" t="s">
        <v>2195</v>
      </c>
      <c r="D42" s="351" t="e">
        <f>+'CE Min'!#REF!+'CE Min'!#REF!</f>
        <v>#REF!</v>
      </c>
      <c r="E42" s="351" t="e">
        <f>+'CE Min'!#REF!+'CE Min'!#REF!</f>
        <v>#REF!</v>
      </c>
      <c r="F42" s="351" t="e">
        <f>+'CE Min'!#REF!+'CE Min'!#REF!</f>
        <v>#REF!</v>
      </c>
      <c r="G42" s="351" t="e">
        <f>+'CE Min'!#REF!+'CE Min'!#REF!</f>
        <v>#REF!</v>
      </c>
      <c r="H42" s="351" t="e">
        <f>+'CE Min'!#REF!+'CE Min'!#REF!</f>
        <v>#REF!</v>
      </c>
      <c r="I42" s="351" t="e">
        <f>+'CE Min'!#REF!+'CE Min'!#REF!</f>
        <v>#REF!</v>
      </c>
      <c r="J42" s="351" t="e">
        <f>+'CE Min'!#REF!+'CE Min'!#REF!</f>
        <v>#REF!</v>
      </c>
      <c r="K42" s="351" t="e">
        <f>+'CE Min'!#REF!+'CE Min'!#REF!</f>
        <v>#REF!</v>
      </c>
      <c r="L42" s="351" t="e">
        <f>+'CE Min'!#REF!+'CE Min'!#REF!</f>
        <v>#REF!</v>
      </c>
    </row>
    <row r="43" spans="1:12">
      <c r="A43" s="336" t="s">
        <v>2196</v>
      </c>
      <c r="B43" s="334" t="s">
        <v>2197</v>
      </c>
      <c r="C43" s="354" t="s">
        <v>2198</v>
      </c>
      <c r="D43" s="351" t="e">
        <f>+'CE Min'!#REF!+'CE Min'!#REF!</f>
        <v>#REF!</v>
      </c>
      <c r="E43" s="351" t="e">
        <f>+'CE Min'!#REF!+'CE Min'!#REF!</f>
        <v>#REF!</v>
      </c>
      <c r="F43" s="351" t="e">
        <f>+'CE Min'!#REF!+'CE Min'!#REF!</f>
        <v>#REF!</v>
      </c>
      <c r="G43" s="351" t="e">
        <f>+'CE Min'!#REF!+'CE Min'!#REF!</f>
        <v>#REF!</v>
      </c>
      <c r="H43" s="351" t="e">
        <f>+'CE Min'!#REF!+'CE Min'!#REF!</f>
        <v>#REF!</v>
      </c>
      <c r="I43" s="351" t="e">
        <f>+'CE Min'!#REF!+'CE Min'!#REF!</f>
        <v>#REF!</v>
      </c>
      <c r="J43" s="351" t="e">
        <f>+'CE Min'!#REF!+'CE Min'!#REF!</f>
        <v>#REF!</v>
      </c>
      <c r="K43" s="351" t="e">
        <f>+'CE Min'!#REF!+'CE Min'!#REF!</f>
        <v>#REF!</v>
      </c>
      <c r="L43" s="351" t="e">
        <f>+'CE Min'!#REF!+'CE Min'!#REF!</f>
        <v>#REF!</v>
      </c>
    </row>
    <row r="44" spans="1:12">
      <c r="A44" s="336" t="s">
        <v>2199</v>
      </c>
      <c r="B44" s="334" t="s">
        <v>2200</v>
      </c>
      <c r="C44" s="354" t="s">
        <v>2201</v>
      </c>
      <c r="D44" s="351" t="e">
        <f>+'CE Min'!#REF!+'CE Min'!#REF!</f>
        <v>#REF!</v>
      </c>
      <c r="E44" s="351" t="e">
        <f>+'CE Min'!#REF!+'CE Min'!#REF!</f>
        <v>#REF!</v>
      </c>
      <c r="F44" s="351" t="e">
        <f>+'CE Min'!#REF!+'CE Min'!#REF!</f>
        <v>#REF!</v>
      </c>
      <c r="G44" s="351" t="e">
        <f>+'CE Min'!#REF!+'CE Min'!#REF!</f>
        <v>#REF!</v>
      </c>
      <c r="H44" s="351" t="e">
        <f>+'CE Min'!#REF!+'CE Min'!#REF!</f>
        <v>#REF!</v>
      </c>
      <c r="I44" s="351" t="e">
        <f>+'CE Min'!#REF!+'CE Min'!#REF!</f>
        <v>#REF!</v>
      </c>
      <c r="J44" s="351" t="e">
        <f>+'CE Min'!#REF!+'CE Min'!#REF!</f>
        <v>#REF!</v>
      </c>
      <c r="K44" s="351" t="e">
        <f>+'CE Min'!#REF!+'CE Min'!#REF!</f>
        <v>#REF!</v>
      </c>
      <c r="L44" s="351" t="e">
        <f>+'CE Min'!#REF!+'CE Min'!#REF!</f>
        <v>#REF!</v>
      </c>
    </row>
    <row r="45" spans="1:12" ht="82.9" customHeight="1">
      <c r="A45" s="336" t="s">
        <v>2202</v>
      </c>
      <c r="B45" s="334" t="s">
        <v>2203</v>
      </c>
      <c r="C45" s="353" t="s">
        <v>2204</v>
      </c>
      <c r="D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5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38" t="s">
        <v>2205</v>
      </c>
      <c r="B46" s="374">
        <v>20</v>
      </c>
      <c r="C46" s="353" t="s">
        <v>2206</v>
      </c>
      <c r="D46" s="351" t="e">
        <f>+'CE Min'!#REF!+'CE Min'!#REF!+'CE Min'!#REF!+'CE Min'!#REF!+'CE Min'!#REF!+'CE Min'!#REF!+'CE Min'!#REF!+'CE Min'!#REF!+'CE Min'!#REF!+'CE Min'!#REF!+'CE Min'!#REF!+'CE Min'!#REF!+'CE Min'!#REF!</f>
        <v>#REF!</v>
      </c>
      <c r="E46" s="351" t="e">
        <f>+'CE Min'!#REF!+'CE Min'!#REF!+'CE Min'!#REF!+'CE Min'!#REF!+'CE Min'!#REF!+'CE Min'!#REF!+'CE Min'!#REF!+'CE Min'!#REF!+'CE Min'!#REF!+'CE Min'!#REF!+'CE Min'!#REF!+'CE Min'!#REF!+'CE Min'!#REF!</f>
        <v>#REF!</v>
      </c>
      <c r="F46" s="351" t="e">
        <f>+'CE Min'!#REF!+'CE Min'!#REF!+'CE Min'!#REF!+'CE Min'!#REF!+'CE Min'!#REF!+'CE Min'!#REF!+'CE Min'!#REF!+'CE Min'!#REF!+'CE Min'!#REF!+'CE Min'!#REF!+'CE Min'!#REF!+'CE Min'!#REF!+'CE Min'!#REF!</f>
        <v>#REF!</v>
      </c>
      <c r="G46" s="351" t="e">
        <f>+'CE Min'!#REF!+'CE Min'!#REF!+'CE Min'!#REF!+'CE Min'!#REF!+'CE Min'!#REF!+'CE Min'!#REF!+'CE Min'!#REF!+'CE Min'!#REF!+'CE Min'!#REF!+'CE Min'!#REF!+'CE Min'!#REF!+'CE Min'!#REF!+'CE Min'!#REF!</f>
        <v>#REF!</v>
      </c>
      <c r="H46" s="351" t="e">
        <f>+'CE Min'!#REF!+'CE Min'!#REF!+'CE Min'!#REF!+'CE Min'!#REF!+'CE Min'!#REF!+'CE Min'!#REF!+'CE Min'!#REF!+'CE Min'!#REF!+'CE Min'!#REF!+'CE Min'!#REF!+'CE Min'!#REF!+'CE Min'!#REF!+'CE Min'!#REF!</f>
        <v>#REF!</v>
      </c>
      <c r="I46" s="351" t="e">
        <f>+'CE Min'!#REF!+'CE Min'!#REF!+'CE Min'!#REF!+'CE Min'!#REF!+'CE Min'!#REF!+'CE Min'!#REF!+'CE Min'!#REF!+'CE Min'!#REF!+'CE Min'!#REF!+'CE Min'!#REF!+'CE Min'!#REF!+'CE Min'!#REF!+'CE Min'!#REF!</f>
        <v>#REF!</v>
      </c>
      <c r="J46" s="351" t="e">
        <f>+'CE Min'!#REF!+'CE Min'!#REF!+'CE Min'!#REF!+'CE Min'!#REF!+'CE Min'!#REF!+'CE Min'!#REF!+'CE Min'!#REF!+'CE Min'!#REF!+'CE Min'!#REF!+'CE Min'!#REF!+'CE Min'!#REF!+'CE Min'!#REF!+'CE Min'!#REF!</f>
        <v>#REF!</v>
      </c>
      <c r="K46" s="351" t="e">
        <f>+'CE Min'!#REF!+'CE Min'!#REF!+'CE Min'!#REF!+'CE Min'!#REF!+'CE Min'!#REF!+'CE Min'!#REF!+'CE Min'!#REF!+'CE Min'!#REF!+'CE Min'!#REF!+'CE Min'!#REF!+'CE Min'!#REF!+'CE Min'!#REF!+'CE Min'!#REF!</f>
        <v>#REF!</v>
      </c>
      <c r="L46" s="351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335" t="s">
        <v>2207</v>
      </c>
      <c r="B47" s="374">
        <v>21</v>
      </c>
      <c r="C47" s="354" t="s">
        <v>1355</v>
      </c>
      <c r="D47" s="351" t="e">
        <f>+'CE Min'!#REF!</f>
        <v>#REF!</v>
      </c>
      <c r="E47" s="351" t="e">
        <f>+'CE Min'!#REF!</f>
        <v>#REF!</v>
      </c>
      <c r="F47" s="351" t="e">
        <f>+'CE Min'!#REF!</f>
        <v>#REF!</v>
      </c>
      <c r="G47" s="351" t="e">
        <f>+'CE Min'!#REF!</f>
        <v>#REF!</v>
      </c>
      <c r="H47" s="351" t="e">
        <f>+'CE Min'!#REF!</f>
        <v>#REF!</v>
      </c>
      <c r="I47" s="351" t="e">
        <f>+'CE Min'!#REF!</f>
        <v>#REF!</v>
      </c>
      <c r="J47" s="351" t="e">
        <f>+'CE Min'!#REF!</f>
        <v>#REF!</v>
      </c>
      <c r="K47" s="351" t="e">
        <f>+'CE Min'!#REF!</f>
        <v>#REF!</v>
      </c>
      <c r="L47" s="351" t="e">
        <f>+'CE Min'!#REF!</f>
        <v>#REF!</v>
      </c>
    </row>
    <row r="48" spans="1:12">
      <c r="A48" s="335" t="s">
        <v>2208</v>
      </c>
      <c r="B48" s="374">
        <v>22</v>
      </c>
      <c r="C48" s="356" t="s">
        <v>2209</v>
      </c>
      <c r="D48" s="351" t="e">
        <f>+'CE Min'!#REF!+'CE Min'!#REF!</f>
        <v>#REF!</v>
      </c>
      <c r="E48" s="351" t="e">
        <f>+'CE Min'!#REF!+'CE Min'!#REF!</f>
        <v>#REF!</v>
      </c>
      <c r="F48" s="351" t="e">
        <f>+'CE Min'!#REF!+'CE Min'!#REF!</f>
        <v>#REF!</v>
      </c>
      <c r="G48" s="351" t="e">
        <f>+'CE Min'!#REF!+'CE Min'!#REF!</f>
        <v>#REF!</v>
      </c>
      <c r="H48" s="351" t="e">
        <f>+'CE Min'!#REF!+'CE Min'!#REF!</f>
        <v>#REF!</v>
      </c>
      <c r="I48" s="351" t="e">
        <f>+'CE Min'!#REF!+'CE Min'!#REF!</f>
        <v>#REF!</v>
      </c>
      <c r="J48" s="351" t="e">
        <f>+'CE Min'!#REF!+'CE Min'!#REF!</f>
        <v>#REF!</v>
      </c>
      <c r="K48" s="351" t="e">
        <f>+'CE Min'!#REF!+'CE Min'!#REF!</f>
        <v>#REF!</v>
      </c>
      <c r="L48" s="351" t="e">
        <f>+'CE Min'!#REF!+'CE Min'!#REF!</f>
        <v>#REF!</v>
      </c>
    </row>
    <row r="49" spans="1:12">
      <c r="A49" s="335" t="s">
        <v>2210</v>
      </c>
      <c r="B49" s="374">
        <v>23</v>
      </c>
      <c r="C49" s="356" t="s">
        <v>2211</v>
      </c>
      <c r="D49" s="351" t="e">
        <f>+'CE Min'!#REF!+'CE Min'!#REF!+'CE Min'!#REF!</f>
        <v>#REF!</v>
      </c>
      <c r="E49" s="351" t="e">
        <f>+'CE Min'!#REF!+'CE Min'!#REF!+'CE Min'!#REF!</f>
        <v>#REF!</v>
      </c>
      <c r="F49" s="351" t="e">
        <f>+'CE Min'!#REF!+'CE Min'!#REF!+'CE Min'!#REF!</f>
        <v>#REF!</v>
      </c>
      <c r="G49" s="351" t="e">
        <f>+'CE Min'!#REF!+'CE Min'!#REF!+'CE Min'!#REF!</f>
        <v>#REF!</v>
      </c>
      <c r="H49" s="351" t="e">
        <f>+'CE Min'!#REF!+'CE Min'!#REF!+'CE Min'!#REF!</f>
        <v>#REF!</v>
      </c>
      <c r="I49" s="351" t="e">
        <f>+'CE Min'!#REF!+'CE Min'!#REF!+'CE Min'!#REF!</f>
        <v>#REF!</v>
      </c>
      <c r="J49" s="351" t="e">
        <f>+'CE Min'!#REF!+'CE Min'!#REF!+'CE Min'!#REF!</f>
        <v>#REF!</v>
      </c>
      <c r="K49" s="351" t="e">
        <f>+'CE Min'!#REF!+'CE Min'!#REF!+'CE Min'!#REF!</f>
        <v>#REF!</v>
      </c>
      <c r="L49" s="351" t="e">
        <f>+'CE Min'!#REF!+'CE Min'!#REF!+'CE Min'!#REF!</f>
        <v>#REF!</v>
      </c>
    </row>
    <row r="50" spans="1:12">
      <c r="A50" s="339" t="s">
        <v>2212</v>
      </c>
      <c r="B50" s="374">
        <v>24</v>
      </c>
      <c r="C50" s="357" t="s">
        <v>1943</v>
      </c>
      <c r="D50" s="351" t="e">
        <f>+'CE Min'!#REF!</f>
        <v>#REF!</v>
      </c>
      <c r="E50" s="351" t="e">
        <f>+'CE Min'!#REF!</f>
        <v>#REF!</v>
      </c>
      <c r="F50" s="351" t="e">
        <f>+'CE Min'!#REF!</f>
        <v>#REF!</v>
      </c>
      <c r="G50" s="351" t="e">
        <f>+'CE Min'!#REF!</f>
        <v>#REF!</v>
      </c>
      <c r="H50" s="351" t="e">
        <f>+'CE Min'!#REF!</f>
        <v>#REF!</v>
      </c>
      <c r="I50" s="351" t="e">
        <f>+'CE Min'!#REF!</f>
        <v>#REF!</v>
      </c>
      <c r="J50" s="351" t="e">
        <f>+'CE Min'!#REF!</f>
        <v>#REF!</v>
      </c>
      <c r="K50" s="351" t="e">
        <f>+'CE Min'!#REF!</f>
        <v>#REF!</v>
      </c>
      <c r="L50" s="351" t="e">
        <f>+'CE Min'!#REF!</f>
        <v>#REF!</v>
      </c>
    </row>
    <row r="51" spans="1:12" ht="83.65" customHeight="1">
      <c r="A51" s="340" t="s">
        <v>2213</v>
      </c>
      <c r="B51" s="374">
        <v>25</v>
      </c>
      <c r="C51" s="358" t="s">
        <v>2214</v>
      </c>
      <c r="D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5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40" t="s">
        <v>2215</v>
      </c>
      <c r="B52" s="374">
        <v>26</v>
      </c>
      <c r="C52" s="358" t="s">
        <v>2216</v>
      </c>
      <c r="D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5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335" t="s">
        <v>2217</v>
      </c>
      <c r="B53" s="374">
        <v>27</v>
      </c>
      <c r="C53" s="359" t="s">
        <v>2218</v>
      </c>
      <c r="D53" s="351" t="e">
        <f>-'CE Min'!#REF!+'CE Min'!#REF!+'CE Min'!#REF!</f>
        <v>#REF!</v>
      </c>
      <c r="E53" s="351" t="e">
        <f>-'CE Min'!#REF!+'CE Min'!#REF!+'CE Min'!#REF!</f>
        <v>#REF!</v>
      </c>
      <c r="F53" s="351" t="e">
        <f>-'CE Min'!#REF!+'CE Min'!#REF!+'CE Min'!#REF!</f>
        <v>#REF!</v>
      </c>
      <c r="G53" s="351" t="e">
        <f>-'CE Min'!#REF!+'CE Min'!#REF!+'CE Min'!#REF!</f>
        <v>#REF!</v>
      </c>
      <c r="H53" s="351" t="e">
        <f>-'CE Min'!#REF!+'CE Min'!#REF!+'CE Min'!#REF!</f>
        <v>#REF!</v>
      </c>
      <c r="I53" s="351" t="e">
        <f>-'CE Min'!#REF!+'CE Min'!#REF!+'CE Min'!#REF!</f>
        <v>#REF!</v>
      </c>
      <c r="J53" s="351" t="e">
        <f>-'CE Min'!#REF!+'CE Min'!#REF!+'CE Min'!#REF!</f>
        <v>#REF!</v>
      </c>
      <c r="K53" s="351" t="e">
        <f>-'CE Min'!#REF!+'CE Min'!#REF!+'CE Min'!#REF!</f>
        <v>#REF!</v>
      </c>
      <c r="L53" s="351" t="e">
        <f>-'CE Min'!#REF!+'CE Min'!#REF!+'CE Min'!#REF!</f>
        <v>#REF!</v>
      </c>
    </row>
    <row r="54" spans="1:12" ht="34.15" customHeight="1">
      <c r="A54" s="335" t="s">
        <v>2219</v>
      </c>
      <c r="B54" s="374">
        <v>28</v>
      </c>
      <c r="C54" s="360" t="s">
        <v>2220</v>
      </c>
      <c r="D54" s="351" t="e">
        <f>-'CE Min'!#REF!+'CE Min'!#REF!+'CE Min'!#REF!+'CE Min'!#REF!</f>
        <v>#REF!</v>
      </c>
      <c r="E54" s="351" t="e">
        <f>-'CE Min'!#REF!+'CE Min'!#REF!+'CE Min'!#REF!+'CE Min'!#REF!</f>
        <v>#REF!</v>
      </c>
      <c r="F54" s="351" t="e">
        <f>-'CE Min'!#REF!+'CE Min'!#REF!+'CE Min'!#REF!+'CE Min'!#REF!</f>
        <v>#REF!</v>
      </c>
      <c r="G54" s="351" t="e">
        <f>-'CE Min'!#REF!+'CE Min'!#REF!+'CE Min'!#REF!+'CE Min'!#REF!</f>
        <v>#REF!</v>
      </c>
      <c r="H54" s="351" t="e">
        <f>-'CE Min'!#REF!+'CE Min'!#REF!+'CE Min'!#REF!+'CE Min'!#REF!</f>
        <v>#REF!</v>
      </c>
      <c r="I54" s="351" t="e">
        <f>-'CE Min'!#REF!+'CE Min'!#REF!+'CE Min'!#REF!+'CE Min'!#REF!</f>
        <v>#REF!</v>
      </c>
      <c r="J54" s="351" t="e">
        <f>-'CE Min'!#REF!+'CE Min'!#REF!+'CE Min'!#REF!+'CE Min'!#REF!</f>
        <v>#REF!</v>
      </c>
      <c r="K54" s="351" t="e">
        <f>-'CE Min'!#REF!+'CE Min'!#REF!+'CE Min'!#REF!+'CE Min'!#REF!</f>
        <v>#REF!</v>
      </c>
      <c r="L54" s="351" t="e">
        <f>-'CE Min'!#REF!+'CE Min'!#REF!+'CE Min'!#REF!+'CE Min'!#REF!</f>
        <v>#REF!</v>
      </c>
    </row>
    <row r="55" spans="1:12" ht="66.599999999999994" customHeight="1">
      <c r="A55" s="341" t="s">
        <v>2221</v>
      </c>
      <c r="B55" s="376">
        <v>29</v>
      </c>
      <c r="C55" s="361" t="s">
        <v>2222</v>
      </c>
      <c r="D55" s="351" t="e">
        <f>-'CE Min'!#REF!-'CE Min'!#REF!-'CE Min'!#REF!-'CE Min'!#REF!-'CE Min'!#REF!+'CE Min'!#REF!+'CE Min'!#REF!+'CE Min'!#REF!+'CE Min'!#REF!+'CE Min'!#REF!</f>
        <v>#REF!</v>
      </c>
      <c r="E55" s="351" t="e">
        <f>-'CE Min'!#REF!-'CE Min'!#REF!-'CE Min'!#REF!-'CE Min'!#REF!-'CE Min'!#REF!+'CE Min'!#REF!+'CE Min'!#REF!+'CE Min'!#REF!+'CE Min'!#REF!+'CE Min'!#REF!</f>
        <v>#REF!</v>
      </c>
      <c r="F55" s="351" t="e">
        <f>-'CE Min'!#REF!-'CE Min'!#REF!-'CE Min'!#REF!-'CE Min'!#REF!-'CE Min'!#REF!+'CE Min'!#REF!+'CE Min'!#REF!+'CE Min'!#REF!+'CE Min'!#REF!+'CE Min'!#REF!</f>
        <v>#REF!</v>
      </c>
      <c r="G55" s="351" t="e">
        <f>-'CE Min'!#REF!-'CE Min'!#REF!-'CE Min'!#REF!-'CE Min'!#REF!-'CE Min'!#REF!+'CE Min'!#REF!+'CE Min'!#REF!+'CE Min'!#REF!+'CE Min'!#REF!+'CE Min'!#REF!</f>
        <v>#REF!</v>
      </c>
      <c r="H55" s="351" t="e">
        <f>-'CE Min'!#REF!-'CE Min'!#REF!-'CE Min'!#REF!-'CE Min'!#REF!-'CE Min'!#REF!+'CE Min'!#REF!+'CE Min'!#REF!+'CE Min'!#REF!+'CE Min'!#REF!+'CE Min'!#REF!</f>
        <v>#REF!</v>
      </c>
      <c r="I55" s="351" t="e">
        <f>-'CE Min'!#REF!-'CE Min'!#REF!-'CE Min'!#REF!-'CE Min'!#REF!-'CE Min'!#REF!+'CE Min'!#REF!+'CE Min'!#REF!+'CE Min'!#REF!+'CE Min'!#REF!+'CE Min'!#REF!</f>
        <v>#REF!</v>
      </c>
      <c r="J55" s="351" t="e">
        <f>-'CE Min'!#REF!-'CE Min'!#REF!-'CE Min'!#REF!-'CE Min'!#REF!-'CE Min'!#REF!+'CE Min'!#REF!+'CE Min'!#REF!+'CE Min'!#REF!+'CE Min'!#REF!+'CE Min'!#REF!</f>
        <v>#REF!</v>
      </c>
      <c r="K55" s="351" t="e">
        <f>-'CE Min'!#REF!-'CE Min'!#REF!-'CE Min'!#REF!-'CE Min'!#REF!-'CE Min'!#REF!+'CE Min'!#REF!+'CE Min'!#REF!+'CE Min'!#REF!+'CE Min'!#REF!+'CE Min'!#REF!</f>
        <v>#REF!</v>
      </c>
      <c r="L55" s="351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42" t="s">
        <v>2223</v>
      </c>
      <c r="B56" s="377" t="s">
        <v>2224</v>
      </c>
      <c r="C56" s="362"/>
      <c r="D56" s="362" t="e">
        <f>+D25+D31+D32+D35+D38+D46+D47+D48+D49+D50+D51+D52+D53+D54+D55</f>
        <v>#REF!</v>
      </c>
      <c r="E56" s="362" t="e">
        <f t="shared" ref="E56:L56" si="6">+E25+E31+E32+E35+E38+E46+E47+E48+E49+E50+E51+E52+E53+E54+E55</f>
        <v>#REF!</v>
      </c>
      <c r="F56" s="362" t="e">
        <f t="shared" si="6"/>
        <v>#REF!</v>
      </c>
      <c r="G56" s="362" t="e">
        <f t="shared" si="6"/>
        <v>#REF!</v>
      </c>
      <c r="H56" s="362" t="e">
        <f t="shared" si="6"/>
        <v>#REF!</v>
      </c>
      <c r="I56" s="362" t="e">
        <f t="shared" si="6"/>
        <v>#REF!</v>
      </c>
      <c r="J56" s="362" t="e">
        <f t="shared" si="6"/>
        <v>#REF!</v>
      </c>
      <c r="K56" s="362" t="e">
        <f t="shared" si="6"/>
        <v>#REF!</v>
      </c>
      <c r="L56" s="362" t="e">
        <f t="shared" si="6"/>
        <v>#REF!</v>
      </c>
    </row>
    <row r="57" spans="1:12" ht="14.25" thickTop="1" thickBot="1">
      <c r="A57" s="315"/>
      <c r="B57" s="378"/>
      <c r="C57" s="315"/>
    </row>
    <row r="58" spans="1:12" ht="19.5" thickTop="1" thickBot="1">
      <c r="A58" s="343" t="s">
        <v>2105</v>
      </c>
      <c r="B58" s="379" t="s">
        <v>2225</v>
      </c>
      <c r="C58" s="344"/>
      <c r="D58" s="344" t="e">
        <f>+D19-D56</f>
        <v>#REF!</v>
      </c>
      <c r="E58" s="344" t="e">
        <f t="shared" ref="E58:L58" si="7">+E19-E56</f>
        <v>#REF!</v>
      </c>
      <c r="F58" s="344" t="e">
        <f t="shared" si="7"/>
        <v>#REF!</v>
      </c>
      <c r="G58" s="344" t="e">
        <f t="shared" si="7"/>
        <v>#REF!</v>
      </c>
      <c r="H58" s="344" t="e">
        <f t="shared" si="7"/>
        <v>#REF!</v>
      </c>
      <c r="I58" s="344" t="e">
        <f t="shared" si="7"/>
        <v>#REF!</v>
      </c>
      <c r="J58" s="344" t="e">
        <f t="shared" si="7"/>
        <v>#REF!</v>
      </c>
      <c r="K58" s="344" t="e">
        <f t="shared" si="7"/>
        <v>#REF!</v>
      </c>
      <c r="L58" s="344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Schema CE</vt:lpstr>
      <vt:lpstr>CE Min</vt:lpstr>
      <vt:lpstr>Alimentazione CE Costi</vt:lpstr>
      <vt:lpstr>Alimentazione CE Ricavi</vt:lpstr>
      <vt:lpstr>ce art. 44</vt:lpstr>
      <vt:lpstr>'ce art. 44'!Area_stampa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2020-10-01T09:45:50Z</cp:lastPrinted>
  <dcterms:created xsi:type="dcterms:W3CDTF">2019-07-05T08:06:15Z</dcterms:created>
  <dcterms:modified xsi:type="dcterms:W3CDTF">2024-02-13T10:22:20Z</dcterms:modified>
</cp:coreProperties>
</file>